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9. Zadání s výkazem výměr a poz" sheetId="4" r:id="rId4"/>
  </sheets>
  <definedNames>
    <definedName name="_xlnm.Print_Titles" localSheetId="3">'9. Zadání s výkazem výměr a poz'!$8:$10</definedName>
  </definedNames>
  <calcPr fullCalcOnLoad="1"/>
</workbook>
</file>

<file path=xl/sharedStrings.xml><?xml version="1.0" encoding="utf-8"?>
<sst xmlns="http://schemas.openxmlformats.org/spreadsheetml/2006/main" count="1382" uniqueCount="522">
  <si>
    <t>KRYCÍ LIST ROZPOČTU</t>
  </si>
  <si>
    <t>Název stavby</t>
  </si>
  <si>
    <t>Kraslice, Dukelská  č.p. 961</t>
  </si>
  <si>
    <t>JKSO</t>
  </si>
  <si>
    <t xml:space="preserve"> </t>
  </si>
  <si>
    <t>Kód stavby</t>
  </si>
  <si>
    <t>947</t>
  </si>
  <si>
    <t>Název objektu</t>
  </si>
  <si>
    <t>Výměna střešní krytiny PREFA</t>
  </si>
  <si>
    <t>EČO</t>
  </si>
  <si>
    <t>Kód objektu</t>
  </si>
  <si>
    <t>SO 01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</si>
  <si>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</si>
  <si>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</si>
  <si>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</si>
  <si>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</si>
  <si>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</si>
  <si>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</si>
  <si>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</si>
  <si>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</si>
  <si>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MÚ Kraslice</t>
  </si>
  <si>
    <t>Projektant</t>
  </si>
  <si>
    <t>Zhotovitel</t>
  </si>
  <si>
    <t>Rozpočet číslo</t>
  </si>
  <si>
    <t>Zpracoval</t>
  </si>
  <si>
    <t>Dne</t>
  </si>
  <si>
    <t>06.08.2014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</si>
  <si>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</si>
  <si>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</si>
  <si>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</si>
  <si>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</si>
  <si>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</si>
  <si>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</si>
  <si>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</si>
  <si>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</si>
  <si>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</si>
  <si>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</si>
  <si>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</si>
  <si>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</si>
  <si>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</si>
  <si>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</si>
  <si>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</si>
  <si>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</si>
  <si>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</si>
  <si>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</si>
  <si>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</si>
  <si>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</si>
  <si>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</si>
  <si>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</si>
  <si>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</si>
  <si>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</si>
  <si>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</si>
  <si>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</si>
  <si>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</si>
  <si>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</si>
  <si>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</si>
  <si>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</si>
  <si>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</si>
  <si>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</si>
  <si>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</si>
  <si>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</si>
  <si>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</si>
  <si>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</si>
  <si>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</si>
  <si>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</si>
  <si>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</si>
  <si>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</si>
  <si>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</si>
  <si>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</si>
  <si>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</si>
  <si>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</si>
  <si>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</si>
  <si>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</si>
  <si>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</si>
  <si>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</si>
  <si>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</si>
  <si>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</si>
  <si>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</si>
  <si>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</si>
  <si>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</si>
  <si>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</si>
  <si>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</si>
  <si>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</si>
  <si>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11.8.2014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</si>
  <si>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</si>
  <si>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</si>
  <si>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</si>
  <si>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</si>
  <si>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</si>
  <si>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</si>
  <si>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</si>
  <si>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</si>
  <si>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</si>
  <si>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</si>
  <si>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</si>
  <si>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</si>
  <si>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</si>
  <si>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</si>
  <si>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</si>
  <si>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</si>
  <si>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</si>
  <si>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</si>
  <si>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</si>
  <si>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</si>
  <si>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</si>
  <si>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</si>
  <si>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</si>
  <si>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</si>
  <si>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</si>
  <si>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1</t>
  </si>
  <si>
    <t>K</t>
  </si>
  <si>
    <t>011</t>
  </si>
  <si>
    <t>316381111</t>
  </si>
  <si>
    <t>Komínové krycí desky tl do 80 mm z betonu tř. C 12/15 až C 16/20 bez přesahů</t>
  </si>
  <si>
    <t>m2</t>
  </si>
  <si>
    <t>2</t>
  </si>
  <si>
    <t>9</t>
  </si>
  <si>
    <t>Ostatní konstrukce a práce-bourání</t>
  </si>
  <si>
    <t>94</t>
  </si>
  <si>
    <t>Lešení a stavební výtahy</t>
  </si>
  <si>
    <t>003</t>
  </si>
  <si>
    <t>941112122</t>
  </si>
  <si>
    <t>Montáž lešení řadového trubkového lehkého bez podlah zatížení do 200 kg/m2 š do 1,2 m v do 25 m</t>
  </si>
  <si>
    <t>941112222</t>
  </si>
  <si>
    <t>Příplatek k lešení řadovému trubkovému lehkému bez podlah š 1,2 m v 25m za první a ZKD den použití</t>
  </si>
  <si>
    <t>4</t>
  </si>
  <si>
    <t>941112822</t>
  </si>
  <si>
    <t>Demontáž lešení řadového trubkového lehkého bez podlah zatížení do 200 kg/m2 š do 1,2 m v do 25 m</t>
  </si>
  <si>
    <t>97</t>
  </si>
  <si>
    <t>Prorážení otvorů a ostatní bourací práce</t>
  </si>
  <si>
    <t>5</t>
  </si>
  <si>
    <t>013</t>
  </si>
  <si>
    <t>976047231</t>
  </si>
  <si>
    <t>Vybourání betonových nebo ŽB krycích desek tl do 50 mm</t>
  </si>
  <si>
    <t>m</t>
  </si>
  <si>
    <t>6</t>
  </si>
  <si>
    <t>979011111</t>
  </si>
  <si>
    <t>Svislá doprava suti a vybouraných hmot za prvé podlaží</t>
  </si>
  <si>
    <t>t</t>
  </si>
  <si>
    <t>7</t>
  </si>
  <si>
    <t>979011121</t>
  </si>
  <si>
    <t>Svislá doprava suti a vybouraných hmot ZKD podlaží</t>
  </si>
  <si>
    <t>8</t>
  </si>
  <si>
    <t>979081111</t>
  </si>
  <si>
    <t>Odvoz suti a vybouraných hmot na skládku do 1 km</t>
  </si>
  <si>
    <t>979081121</t>
  </si>
  <si>
    <t>Odvoz suti a vybouraných hmot na skládku ZKD 1 km přes 1 km</t>
  </si>
  <si>
    <t>10</t>
  </si>
  <si>
    <t>979082111</t>
  </si>
  <si>
    <t>Vnitrostaveništní vodorovná doprava suti a vybouraných hmot do 10 m</t>
  </si>
  <si>
    <t>11</t>
  </si>
  <si>
    <t>979082121</t>
  </si>
  <si>
    <t>Vnitrostaveništní vodorovná doprava suti a vybouraných hmot ZKD 5 m přes 10 m</t>
  </si>
  <si>
    <t>12</t>
  </si>
  <si>
    <t>979098221</t>
  </si>
  <si>
    <t>Poplatek za uložení stavebního odpadu ekologicky závadného s azbestem na skládce (skládkovné)</t>
  </si>
  <si>
    <t>13</t>
  </si>
  <si>
    <t>979098231</t>
  </si>
  <si>
    <t>Poplatek za uložení stavebního směsného odpadu na skládce (skládkovné)</t>
  </si>
  <si>
    <t>99</t>
  </si>
  <si>
    <t>Přesun hmot</t>
  </si>
  <si>
    <t>14</t>
  </si>
  <si>
    <t>014</t>
  </si>
  <si>
    <t>999281111</t>
  </si>
  <si>
    <t>Přesun hmot pro opravy a údržbu budov v do 25 m</t>
  </si>
  <si>
    <t>Práce a dodávky PSV</t>
  </si>
  <si>
    <t>712</t>
  </si>
  <si>
    <t>Povlakové krytiny</t>
  </si>
  <si>
    <t>15</t>
  </si>
  <si>
    <t>712451511</t>
  </si>
  <si>
    <t>Provedení povlakové krytiny střech do 30° přibitím podkladního pásu</t>
  </si>
  <si>
    <t>16</t>
  </si>
  <si>
    <t>712651511</t>
  </si>
  <si>
    <t>Provedení povlakové krytiny h střech do 60° přibitím podkladního pásu</t>
  </si>
  <si>
    <t>17</t>
  </si>
  <si>
    <t>M</t>
  </si>
  <si>
    <t>MAT</t>
  </si>
  <si>
    <t>628966100</t>
  </si>
  <si>
    <t>podkladní rohož na bednění BauderTOP UDS 1,5</t>
  </si>
  <si>
    <t>18</t>
  </si>
  <si>
    <t>998712103</t>
  </si>
  <si>
    <t>Přesun hmot pro krytiny povlakové v objektech v do 24 m</t>
  </si>
  <si>
    <t>762</t>
  </si>
  <si>
    <t>Konstrukce tesařské</t>
  </si>
  <si>
    <t>19</t>
  </si>
  <si>
    <t>762361810</t>
  </si>
  <si>
    <t>Demontáž spádových klínů z prken fošen průřezové plochy do 120 cm2</t>
  </si>
  <si>
    <t>20</t>
  </si>
  <si>
    <t>762361114</t>
  </si>
  <si>
    <t>Montáž spádových klínů pro střechy rovné z řeziva průřezové plochy do 120 cm2</t>
  </si>
  <si>
    <t>21</t>
  </si>
  <si>
    <t>605141010</t>
  </si>
  <si>
    <t>řezivo jehličnaté lať jakost I 10 - 25 cm2</t>
  </si>
  <si>
    <t>m3</t>
  </si>
  <si>
    <t>22</t>
  </si>
  <si>
    <t>762395000</t>
  </si>
  <si>
    <t>Spojovací prostředky pro montáž krovu, bednění, laťování, světlíky, klíny</t>
  </si>
  <si>
    <t>23</t>
  </si>
  <si>
    <t>762331931</t>
  </si>
  <si>
    <t>Vyřezání části střešní vazby průřezové plochy řeziva do 288 cm2 délky do 3 m</t>
  </si>
  <si>
    <t>24</t>
  </si>
  <si>
    <t>762332923</t>
  </si>
  <si>
    <t>Doplnění části střešní vazby z hranolů průřezové plochy do 288 cm2 včetně materiálu</t>
  </si>
  <si>
    <t>25</t>
  </si>
  <si>
    <t>762341932</t>
  </si>
  <si>
    <t>Vyřezání části bednění střech z prken tl do 32 mm plochy jednotlivě do 4 m2</t>
  </si>
  <si>
    <t>26</t>
  </si>
  <si>
    <t>762343912</t>
  </si>
  <si>
    <t>Zabednění otvorů ve střeše prkny tl do 32mm plochy jednotlivě do 4 m2</t>
  </si>
  <si>
    <t>27</t>
  </si>
  <si>
    <t>PK</t>
  </si>
  <si>
    <t>762960001</t>
  </si>
  <si>
    <t>Demontáž, zhotovení repliky a montáž - ozdobná vzpěra  90x90x4 cm</t>
  </si>
  <si>
    <t>ks</t>
  </si>
  <si>
    <t>28</t>
  </si>
  <si>
    <t>762960002</t>
  </si>
  <si>
    <t>Demontáž, zhotovení repliky a montáž - ozdobná vzpěra  80x80x4 cm</t>
  </si>
  <si>
    <t>29</t>
  </si>
  <si>
    <t>762960003</t>
  </si>
  <si>
    <t>Demontáž, zhotovení repliky a montáž - ozdobná vzpěra  60x80x4 cm</t>
  </si>
  <si>
    <t>30</t>
  </si>
  <si>
    <t>762960004</t>
  </si>
  <si>
    <t>Demontáž, zhotovení repliky a montáž - ozdobný prvek koule pr. 15 cm</t>
  </si>
  <si>
    <t>31</t>
  </si>
  <si>
    <t>762960005</t>
  </si>
  <si>
    <t>Demontáž, zhotovení repliky a montáž - ozdobná vzpěra průčelí  90x150x4 cm</t>
  </si>
  <si>
    <t>32</t>
  </si>
  <si>
    <t>998762103</t>
  </si>
  <si>
    <t>Přesun hmot pro kce tesařské v objektech v do 24 m</t>
  </si>
  <si>
    <t>764</t>
  </si>
  <si>
    <t>Konstrukce klempířské</t>
  </si>
  <si>
    <t>33</t>
  </si>
  <si>
    <t>764331850</t>
  </si>
  <si>
    <t>Demontáž lemování zdí tvrdá krytina rš 500 mm do 30°</t>
  </si>
  <si>
    <t>34</t>
  </si>
  <si>
    <t>764339830</t>
  </si>
  <si>
    <t>Demontáž lemování komínů hladká krytina v ploše do 30°</t>
  </si>
  <si>
    <t>35</t>
  </si>
  <si>
    <t>764339840</t>
  </si>
  <si>
    <t>Demontáž lemování komínů hladká krytina v hřebeni do 30°</t>
  </si>
  <si>
    <t>36</t>
  </si>
  <si>
    <t>764341831</t>
  </si>
  <si>
    <t>Demontáž lemování trub průměr do 150 mm vlnitá krytina do 30°</t>
  </si>
  <si>
    <t>kus</t>
  </si>
  <si>
    <t>37</t>
  </si>
  <si>
    <t>764345831</t>
  </si>
  <si>
    <t>Demontáž ventilační nástavec průměr do 150 mm do 30°</t>
  </si>
  <si>
    <t>38</t>
  </si>
  <si>
    <t>764347841</t>
  </si>
  <si>
    <t>Demontáž ventilační stříška průměr do 200 mm do 30°</t>
  </si>
  <si>
    <t>39</t>
  </si>
  <si>
    <t>764348813</t>
  </si>
  <si>
    <t>Demontáž sněhový zachytač do 30°</t>
  </si>
  <si>
    <t>40</t>
  </si>
  <si>
    <t>764352810</t>
  </si>
  <si>
    <t>Demontáž žlab podokapní půlkruhový rovný rš 330 mm do 30°</t>
  </si>
  <si>
    <t>41</t>
  </si>
  <si>
    <t>764355810</t>
  </si>
  <si>
    <t>Demontáž žlab nástřešní oblý rš 660 mm do 30°</t>
  </si>
  <si>
    <t>42</t>
  </si>
  <si>
    <t>764359810</t>
  </si>
  <si>
    <t>Demontáž kotlík kónický do 30°</t>
  </si>
  <si>
    <t>43</t>
  </si>
  <si>
    <t>764362810</t>
  </si>
  <si>
    <t>Demontáž poklopu hladká krytina do 30°</t>
  </si>
  <si>
    <t>44</t>
  </si>
  <si>
    <t>764391820</t>
  </si>
  <si>
    <t>Demontáž závětrná lišta rš 330 mm do 30°</t>
  </si>
  <si>
    <t>45</t>
  </si>
  <si>
    <t>764392850</t>
  </si>
  <si>
    <t>Demontáž střešní úžlabí rš 660 mm do 30°</t>
  </si>
  <si>
    <t>46</t>
  </si>
  <si>
    <t>764393830</t>
  </si>
  <si>
    <t>Demontáž střešní hřeben rš 400 mm do 30°</t>
  </si>
  <si>
    <t>47</t>
  </si>
  <si>
    <t>764394821</t>
  </si>
  <si>
    <t>Demontáž podkladní pás rš 400 mm</t>
  </si>
  <si>
    <t>48</t>
  </si>
  <si>
    <t>764217501R</t>
  </si>
  <si>
    <t>Krytina Zn-Ti hladká střešní komínová hlava</t>
  </si>
  <si>
    <t>49</t>
  </si>
  <si>
    <t>764762112</t>
  </si>
  <si>
    <t>Montáž háky podokapní</t>
  </si>
  <si>
    <t>50</t>
  </si>
  <si>
    <t>553501300</t>
  </si>
  <si>
    <t>hák žlabový  L330 mm 150 mm K33</t>
  </si>
  <si>
    <t>51</t>
  </si>
  <si>
    <t>764961151R</t>
  </si>
  <si>
    <t xml:space="preserve">Žlaby PREFA podokapní půlkruhové  velikost 150 mm s háky </t>
  </si>
  <si>
    <t>52</t>
  </si>
  <si>
    <t>764252513</t>
  </si>
  <si>
    <t>Montáž  žlab podokapní - rohy půlkruhové</t>
  </si>
  <si>
    <t>53</t>
  </si>
  <si>
    <t>553961680</t>
  </si>
  <si>
    <t>kout/roh žlabový PREFA úhel 90° 150 mm</t>
  </si>
  <si>
    <t>54</t>
  </si>
  <si>
    <t>764961172</t>
  </si>
  <si>
    <t>Žlaby PREFA čelo půlkruhové velikost 150 mm</t>
  </si>
  <si>
    <t>55</t>
  </si>
  <si>
    <t>764961232</t>
  </si>
  <si>
    <t>Žlaby PREFA kotlík  k půlkruhovým žlabům velikost 150 mm</t>
  </si>
  <si>
    <t>56</t>
  </si>
  <si>
    <t>764962340R</t>
  </si>
  <si>
    <t>Oplechování PREFA Al okapů tvrdá krytina rš 500 mm</t>
  </si>
  <si>
    <t>57</t>
  </si>
  <si>
    <t>764965503R</t>
  </si>
  <si>
    <t>Žlab PREFA nástřešní oblý rš 660 mm</t>
  </si>
  <si>
    <t>58</t>
  </si>
  <si>
    <t>764965505R</t>
  </si>
  <si>
    <t>Žlab PREFA nástřešní oblý rš 1000 mm</t>
  </si>
  <si>
    <t>59</t>
  </si>
  <si>
    <t>764961330R</t>
  </si>
  <si>
    <t>Podkladní pás PREFA  Al tl 1 mm rš 158 mm</t>
  </si>
  <si>
    <t>60</t>
  </si>
  <si>
    <t>765</t>
  </si>
  <si>
    <t>764961531R</t>
  </si>
  <si>
    <t xml:space="preserve">Krytina PREFA založení okapu pro šablony </t>
  </si>
  <si>
    <t>61</t>
  </si>
  <si>
    <t>591960002</t>
  </si>
  <si>
    <t>PREFA Al falcované šablony  - okapová šablona 2,2ks/bm</t>
  </si>
  <si>
    <t>62</t>
  </si>
  <si>
    <t>764311361</t>
  </si>
  <si>
    <t>Montáž krytina Al hladká střešní ze šablon do 0,5 m2 do 30°</t>
  </si>
  <si>
    <t>63</t>
  </si>
  <si>
    <t>764311363</t>
  </si>
  <si>
    <t>Montáž krytina Al hladká střešní ze šablon do 0,5 m2 přes 45°</t>
  </si>
  <si>
    <t>64</t>
  </si>
  <si>
    <t>591960001</t>
  </si>
  <si>
    <t>PREFA Al falcované šablony 290x290 mm  - 12ks/m2</t>
  </si>
  <si>
    <t>65</t>
  </si>
  <si>
    <t>764962376R</t>
  </si>
  <si>
    <t>PREFA střecha hřebenáč malý 500x1000</t>
  </si>
  <si>
    <t>66</t>
  </si>
  <si>
    <t>591960003</t>
  </si>
  <si>
    <t>PREFA Al falcované šablony  - hřebenová šablona 2,2ks/bm</t>
  </si>
  <si>
    <t>67</t>
  </si>
  <si>
    <t>764961320R</t>
  </si>
  <si>
    <t>Střešní prvky PREFA Al tl 0,63 mm - závětrná lišta rš 330 mm</t>
  </si>
  <si>
    <t>68</t>
  </si>
  <si>
    <t>764961325R</t>
  </si>
  <si>
    <t>Střešní prvky PREFA  Al tl 0,63 mm - závětrná lišta rš 400 mm</t>
  </si>
  <si>
    <t>69</t>
  </si>
  <si>
    <t>764961350R</t>
  </si>
  <si>
    <t>Lemování PREFA Al zdí tvrdá krytina rš 500 mm</t>
  </si>
  <si>
    <t>70</t>
  </si>
  <si>
    <t>764962350R</t>
  </si>
  <si>
    <t>Střešní prvky PREFA Al tl 0,63 mm - úžlabí rš 660 mm</t>
  </si>
  <si>
    <t>71</t>
  </si>
  <si>
    <t>764942045R</t>
  </si>
  <si>
    <t>Krytina PREFA střešní světlík 600x600 mm povrch  sklon do 30°</t>
  </si>
  <si>
    <t>72</t>
  </si>
  <si>
    <t>764962055R</t>
  </si>
  <si>
    <t>Krytina PREFA odvětrávací komínek průměru 100 mm sklon do 30°</t>
  </si>
  <si>
    <t>73</t>
  </si>
  <si>
    <t>764969330R</t>
  </si>
  <si>
    <t>Lemování PREFA Al komínů hladká, drážková krytina v ploše</t>
  </si>
  <si>
    <t>74</t>
  </si>
  <si>
    <t>764969340R</t>
  </si>
  <si>
    <t>Lemování PREFA Al komínů hladká, drážková krytina v hřebeni</t>
  </si>
  <si>
    <t>75</t>
  </si>
  <si>
    <t>764967262</t>
  </si>
  <si>
    <t>Montáž krytiny PREFA protisněhové zábrany</t>
  </si>
  <si>
    <t>76</t>
  </si>
  <si>
    <t>592442580</t>
  </si>
  <si>
    <t>zábrana protisněhová</t>
  </si>
  <si>
    <t>77</t>
  </si>
  <si>
    <t>998764103</t>
  </si>
  <si>
    <t>Přesun hmot pro konstrukce klempířské v objektech v do 24 m</t>
  </si>
  <si>
    <t>Konstrukce pokrývačské</t>
  </si>
  <si>
    <t>78</t>
  </si>
  <si>
    <t>765321810</t>
  </si>
  <si>
    <t>Demontáž vláknocementové krytiny ze čtverců a šablon na bednění s lepenkou do suti</t>
  </si>
  <si>
    <t>767</t>
  </si>
  <si>
    <t>Konstrukce zámečnické</t>
  </si>
  <si>
    <t>79</t>
  </si>
  <si>
    <t>767392801</t>
  </si>
  <si>
    <t>Demontáž krytin střech z plechů falcovaných</t>
  </si>
  <si>
    <t>80</t>
  </si>
  <si>
    <t>767851101</t>
  </si>
  <si>
    <t>Montáž lávek komínových UNIVERSA - pochůzné konstrukce (rám a rošty)</t>
  </si>
  <si>
    <t>81</t>
  </si>
  <si>
    <t>592960271</t>
  </si>
  <si>
    <t>PREFA plošina stoupací kovová včetně držáků šíře 80 cm</t>
  </si>
  <si>
    <t>82</t>
  </si>
  <si>
    <t>592960272</t>
  </si>
  <si>
    <t>PREFA plošina stoupací kovová včetně držáků šíře 120 cm</t>
  </si>
  <si>
    <t>83</t>
  </si>
  <si>
    <t>998767103</t>
  </si>
  <si>
    <t>Přesun hmot pro zámečnické konstrukce v objektech v do 24 m</t>
  </si>
  <si>
    <t>783</t>
  </si>
  <si>
    <t>Dokončovací práce - nátěry</t>
  </si>
  <si>
    <t>84</t>
  </si>
  <si>
    <t>783902811</t>
  </si>
  <si>
    <t>Odstranění nátěrů odstraňovačem nátěrů s umytím</t>
  </si>
  <si>
    <t>85</t>
  </si>
  <si>
    <t>783695123</t>
  </si>
  <si>
    <t>Nátěry vodou ředitelné truhlářských kcí barva standardní mat dvojnásobné, 2x email a 2x tmel</t>
  </si>
  <si>
    <t>86</t>
  </si>
  <si>
    <t>783783312</t>
  </si>
  <si>
    <t>Nátěry tesařských kcí proti dřevokazným houbám, hmyzu a plísním preventivní dvojnásobné v exteriéru</t>
  </si>
  <si>
    <t>Práce a dodávky M</t>
  </si>
  <si>
    <t>21-M</t>
  </si>
  <si>
    <t>Elektromontáže</t>
  </si>
  <si>
    <t>87</t>
  </si>
  <si>
    <t>HRM</t>
  </si>
  <si>
    <t xml:space="preserve">Demontáž, dodávka, montáž hromosvodu </t>
  </si>
  <si>
    <t>88</t>
  </si>
  <si>
    <t>HRMR</t>
  </si>
  <si>
    <t>Revize hromosvodu</t>
  </si>
  <si>
    <t>kpl</t>
  </si>
  <si>
    <t>OST</t>
  </si>
  <si>
    <t>O01</t>
  </si>
  <si>
    <t>89</t>
  </si>
  <si>
    <t>HZS2112</t>
  </si>
  <si>
    <t>Hodinová zúčtovací sazba tesař odborný</t>
  </si>
  <si>
    <t>hod</t>
  </si>
  <si>
    <t>odborná kontrola dřevěných prvků krovu  na fasádě  po postavení lešení</t>
  </si>
  <si>
    <t>R</t>
  </si>
  <si>
    <t>hromosvod na střeše</t>
  </si>
  <si>
    <t>Demontáž, dodávka, montáž hromosvodu</t>
  </si>
  <si>
    <t>87,8*(0,6+0,4)*2</t>
  </si>
  <si>
    <t>latě 60/40</t>
  </si>
  <si>
    <t>10*(0,15+0,18)*2</t>
  </si>
  <si>
    <t>vaznice 15/18</t>
  </si>
  <si>
    <t>118,986*2,35</t>
  </si>
  <si>
    <t>nové bednění</t>
  </si>
  <si>
    <t>0,9*1,5*2*2,5</t>
  </si>
  <si>
    <t>0,9*0,9*6*2,5</t>
  </si>
  <si>
    <t>0,6*((0,9+1,2)*6+1,5*2+6,8*2+4*2+1,2*2+1)</t>
  </si>
  <si>
    <t>(5,8+2*2+6,8+5,6*2)*1,2*1,35</t>
  </si>
  <si>
    <t>východní strana</t>
  </si>
  <si>
    <t>0,8*0,8*8*2,5</t>
  </si>
  <si>
    <t>0,6*(7,2+7,8+3,5+1,5*6+1*8*2+0,5*2+1+(2,5+3)*2)</t>
  </si>
  <si>
    <t>(7,8+7,2)*1,5*1,35</t>
  </si>
  <si>
    <t>severní strana</t>
  </si>
  <si>
    <t>(6,7*2*0,8+(2,8+4,5)*0,25)*1,35</t>
  </si>
  <si>
    <t>západní strana</t>
  </si>
  <si>
    <t>0,6*(8,7+8,5+1,5*6+1*8*2+0,5*2+1+(2,5+3)*2)</t>
  </si>
  <si>
    <t>(7,5+7,7)*1,2*1,35</t>
  </si>
  <si>
    <t>jižní strana</t>
  </si>
  <si>
    <t>-116,971</t>
  </si>
  <si>
    <t>bednění</t>
  </si>
  <si>
    <t>252,851</t>
  </si>
  <si>
    <t>krokve, vaznice</t>
  </si>
  <si>
    <t>592</t>
  </si>
  <si>
    <t>0,8+1,2</t>
  </si>
  <si>
    <t>(4,6+2*2+5,25)*2,2</t>
  </si>
  <si>
    <t>(6,7*2)*1+(1,5+2*2)*0,5</t>
  </si>
  <si>
    <t>vyplechované okraje střechy</t>
  </si>
  <si>
    <t>-(4,6+2*2+5,25)*2</t>
  </si>
  <si>
    <t>-((6,7*2)*0,8+(1,5+2*2)*0,5)</t>
  </si>
  <si>
    <t>18,5*8,5+6,7*3,9-(1,5*0,5+4*(0,9+1,1))+(4+2)*0,5*2,6*2</t>
  </si>
  <si>
    <t>18,5*8,7-8*8,7*0,5+7,8*6,8*0,5*2+2*6,8*2</t>
  </si>
  <si>
    <t>střecha</t>
  </si>
  <si>
    <t>396,62*5-3,1</t>
  </si>
  <si>
    <t>v ploše 5ks/m2</t>
  </si>
  <si>
    <t>(0,9+0,55+0,5*2)*2*0,5</t>
  </si>
  <si>
    <t>(3,5+10,5)*2</t>
  </si>
  <si>
    <t>úžlabí</t>
  </si>
  <si>
    <t>1,2+2,3+0,5</t>
  </si>
  <si>
    <t>kolem vikýře</t>
  </si>
  <si>
    <t>6,8*2</t>
  </si>
  <si>
    <t>atypická  přes lať</t>
  </si>
  <si>
    <t>8,5+8,7+4,5+7,8+7,2+3,5+1,5+2,8+2,6*2</t>
  </si>
  <si>
    <t>(18,5+4+9,8)*2*2,2*1,02+0,038</t>
  </si>
  <si>
    <t>591</t>
  </si>
  <si>
    <t>18,5+4+9,8+0,7</t>
  </si>
  <si>
    <t>hřeben</t>
  </si>
  <si>
    <t>312,38+80,24</t>
  </si>
  <si>
    <t>7,8*6,8*0,5*2+2*6,8*2</t>
  </si>
  <si>
    <t>-8*0,5</t>
  </si>
  <si>
    <t>okap -vrchní žlab</t>
  </si>
  <si>
    <t>18,5*8,7-8*8,7*0,5</t>
  </si>
  <si>
    <t>30,3*2,2*1,09+0,341</t>
  </si>
  <si>
    <t>4,6+2*2+2,8</t>
  </si>
  <si>
    <t>6,7*2+1,5+2*2</t>
  </si>
  <si>
    <t>okap</t>
  </si>
  <si>
    <t>Krytina PREFA založení okapu pro šablony</t>
  </si>
  <si>
    <t>2,5</t>
  </si>
  <si>
    <t>2*2+1,5</t>
  </si>
  <si>
    <t>553</t>
  </si>
  <si>
    <t>6,7*2+4,6*2+2+2,8</t>
  </si>
  <si>
    <t>Žlaby PREFA podokapní půlkruhové  velikost 150 mm s háky</t>
  </si>
  <si>
    <t>(0,9*0,55)*1,5</t>
  </si>
  <si>
    <t>komín ( viz stávající komín)</t>
  </si>
  <si>
    <t>27,4+5,5</t>
  </si>
  <si>
    <t>5,5+2,5</t>
  </si>
  <si>
    <t>ozdobný prvek - 90x150</t>
  </si>
  <si>
    <t>skutečné rozměry dle demontovaných prvků</t>
  </si>
  <si>
    <t>5*3</t>
  </si>
  <si>
    <t>ozdobný prvek - koule pr. 15 cm</t>
  </si>
  <si>
    <t>396,62*0,3</t>
  </si>
  <si>
    <t>30% plochy</t>
  </si>
  <si>
    <t>2,5*4</t>
  </si>
  <si>
    <t>vaznice 150/180</t>
  </si>
  <si>
    <t>27*1,1*0,06*0,4*1,1</t>
  </si>
  <si>
    <t>6,8*2*0,06*0,04*1,1</t>
  </si>
  <si>
    <t>lať 60/40</t>
  </si>
  <si>
    <t>605</t>
  </si>
  <si>
    <t>27*1,1</t>
  </si>
  <si>
    <t>zesílení pro montáž háků (po 0,5m)</t>
  </si>
  <si>
    <t>u závětrné lišty</t>
  </si>
  <si>
    <t>u závětrné lišty vikýř 50°</t>
  </si>
  <si>
    <t>(316,38+80,24)*1,2</t>
  </si>
  <si>
    <t>628</t>
  </si>
  <si>
    <t>7,811-4,976</t>
  </si>
  <si>
    <t>(0,9+0,55)*2</t>
  </si>
  <si>
    <t>tl. 5 cm</t>
  </si>
  <si>
    <t>766,16 * 60</t>
  </si>
  <si>
    <t>(5+2*2+6,2+2+1,2*4)*10,5+6*4*0,5</t>
  </si>
  <si>
    <t>9*(9+15)*0,5+(5+2)*(5+8)*0,5+(3,16+1,2)*11</t>
  </si>
  <si>
    <t>6,5*9+6*10,5</t>
  </si>
  <si>
    <t>(13+1,2*2)*(11+4*0,5)</t>
  </si>
  <si>
    <t>0,9*0,5</t>
  </si>
  <si>
    <t>komín 90x55</t>
  </si>
  <si>
    <t>Celková cena zadání</t>
  </si>
  <si>
    <t>Jednotková cena zadání</t>
  </si>
  <si>
    <t>Datum:   6.8.2014</t>
  </si>
  <si>
    <t xml:space="preserve">JKSO:   </t>
  </si>
  <si>
    <t>Objekt:   Výměna střešní krytiny PREFA</t>
  </si>
  <si>
    <t>Stavba:   Kraslice, Dukelská  č.p. 961</t>
  </si>
  <si>
    <t>ZADÁNÍ S VÝKAZEM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</si>
</sst>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name val="MS Sans Serif"/>
      <family val="0"/>
    </font>
    <font>
      <b/>
      <u val="single"/>
      <sz val="8"/>
      <color indexed="10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1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4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20" fillId="33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9" fontId="20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7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21" fillId="0" borderId="0" xfId="46" applyFont="1" applyAlignment="1">
      <alignment horizontal="left" vertical="top"/>
      <protection locked="0"/>
    </xf>
    <xf numFmtId="166" fontId="21" fillId="0" borderId="0" xfId="46" applyNumberFormat="1" applyAlignment="1">
      <alignment horizontal="right" vertical="top"/>
      <protection locked="0"/>
    </xf>
    <xf numFmtId="167" fontId="21" fillId="0" borderId="0" xfId="46" applyNumberFormat="1" applyAlignment="1">
      <alignment horizontal="right" vertical="top"/>
      <protection locked="0"/>
    </xf>
    <xf numFmtId="0" fontId="21" fillId="0" borderId="0" xfId="46" applyAlignment="1">
      <alignment horizontal="left" vertical="top" wrapText="1"/>
      <protection locked="0"/>
    </xf>
    <xf numFmtId="165" fontId="21" fillId="0" borderId="0" xfId="46" applyNumberFormat="1" applyAlignment="1">
      <alignment horizontal="right" vertical="top"/>
      <protection locked="0"/>
    </xf>
    <xf numFmtId="0" fontId="21" fillId="0" borderId="0" xfId="46" applyAlignment="1">
      <alignment horizontal="left" vertical="top"/>
      <protection locked="0"/>
    </xf>
    <xf numFmtId="166" fontId="22" fillId="0" borderId="0" xfId="46" applyNumberFormat="1" applyFont="1" applyAlignment="1">
      <alignment horizontal="right"/>
      <protection locked="0"/>
    </xf>
    <xf numFmtId="167" fontId="22" fillId="0" borderId="0" xfId="46" applyNumberFormat="1" applyFont="1" applyAlignment="1">
      <alignment horizontal="right"/>
      <protection locked="0"/>
    </xf>
    <xf numFmtId="0" fontId="22" fillId="0" borderId="0" xfId="46" applyFont="1" applyAlignment="1">
      <alignment horizontal="left" wrapText="1"/>
      <protection locked="0"/>
    </xf>
    <xf numFmtId="165" fontId="22" fillId="0" borderId="0" xfId="46" applyNumberFormat="1" applyFont="1" applyAlignment="1">
      <alignment horizontal="right"/>
      <protection locked="0"/>
    </xf>
    <xf numFmtId="166" fontId="23" fillId="0" borderId="63" xfId="46" applyNumberFormat="1" applyFont="1" applyBorder="1" applyAlignment="1">
      <alignment horizontal="right"/>
      <protection locked="0"/>
    </xf>
    <xf numFmtId="166" fontId="23" fillId="0" borderId="64" xfId="46" applyNumberFormat="1" applyFont="1" applyBorder="1" applyAlignment="1">
      <alignment horizontal="right"/>
      <protection locked="0"/>
    </xf>
    <xf numFmtId="167" fontId="23" fillId="0" borderId="64" xfId="46" applyNumberFormat="1" applyFont="1" applyBorder="1" applyAlignment="1">
      <alignment horizontal="right"/>
      <protection locked="0"/>
    </xf>
    <xf numFmtId="0" fontId="23" fillId="0" borderId="64" xfId="46" applyFont="1" applyBorder="1" applyAlignment="1">
      <alignment horizontal="left" wrapText="1"/>
      <protection locked="0"/>
    </xf>
    <xf numFmtId="165" fontId="23" fillId="0" borderId="65" xfId="46" applyNumberFormat="1" applyFont="1" applyBorder="1" applyAlignment="1">
      <alignment horizontal="right"/>
      <protection locked="0"/>
    </xf>
    <xf numFmtId="166" fontId="23" fillId="0" borderId="66" xfId="46" applyNumberFormat="1" applyFont="1" applyBorder="1" applyAlignment="1">
      <alignment horizontal="right"/>
      <protection locked="0"/>
    </xf>
    <xf numFmtId="166" fontId="23" fillId="0" borderId="67" xfId="46" applyNumberFormat="1" applyFont="1" applyBorder="1" applyAlignment="1">
      <alignment horizontal="right"/>
      <protection locked="0"/>
    </xf>
    <xf numFmtId="167" fontId="23" fillId="0" borderId="67" xfId="46" applyNumberFormat="1" applyFont="1" applyBorder="1" applyAlignment="1">
      <alignment horizontal="right"/>
      <protection locked="0"/>
    </xf>
    <xf numFmtId="0" fontId="23" fillId="0" borderId="67" xfId="46" applyFont="1" applyBorder="1" applyAlignment="1">
      <alignment horizontal="left" wrapText="1"/>
      <protection locked="0"/>
    </xf>
    <xf numFmtId="165" fontId="23" fillId="0" borderId="68" xfId="46" applyNumberFormat="1" applyFont="1" applyBorder="1" applyAlignment="1">
      <alignment horizontal="right"/>
      <protection locked="0"/>
    </xf>
    <xf numFmtId="166" fontId="3" fillId="0" borderId="69" xfId="46" applyNumberFormat="1" applyFont="1" applyBorder="1" applyAlignment="1">
      <alignment horizontal="right"/>
      <protection locked="0"/>
    </xf>
    <xf numFmtId="166" fontId="3" fillId="0" borderId="70" xfId="46" applyNumberFormat="1" applyFont="1" applyBorder="1" applyAlignment="1">
      <alignment horizontal="right"/>
      <protection locked="0"/>
    </xf>
    <xf numFmtId="167" fontId="3" fillId="0" borderId="70" xfId="46" applyNumberFormat="1" applyFont="1" applyBorder="1" applyAlignment="1">
      <alignment horizontal="right"/>
      <protection locked="0"/>
    </xf>
    <xf numFmtId="0" fontId="3" fillId="0" borderId="70" xfId="46" applyFont="1" applyBorder="1" applyAlignment="1">
      <alignment horizontal="left" wrapText="1"/>
      <protection locked="0"/>
    </xf>
    <xf numFmtId="165" fontId="3" fillId="0" borderId="71" xfId="46" applyNumberFormat="1" applyFont="1" applyBorder="1" applyAlignment="1">
      <alignment horizontal="right"/>
      <protection locked="0"/>
    </xf>
    <xf numFmtId="166" fontId="14" fillId="0" borderId="0" xfId="46" applyNumberFormat="1" applyFont="1" applyAlignment="1">
      <alignment horizontal="right"/>
      <protection locked="0"/>
    </xf>
    <xf numFmtId="167" fontId="14" fillId="0" borderId="0" xfId="46" applyNumberFormat="1" applyFont="1" applyAlignment="1">
      <alignment horizontal="right"/>
      <protection locked="0"/>
    </xf>
    <xf numFmtId="0" fontId="14" fillId="0" borderId="0" xfId="46" applyFont="1" applyAlignment="1">
      <alignment horizontal="left" wrapText="1"/>
      <protection locked="0"/>
    </xf>
    <xf numFmtId="165" fontId="14" fillId="0" borderId="0" xfId="46" applyNumberFormat="1" applyFont="1" applyAlignment="1">
      <alignment horizontal="right"/>
      <protection locked="0"/>
    </xf>
    <xf numFmtId="166" fontId="23" fillId="0" borderId="72" xfId="46" applyNumberFormat="1" applyFont="1" applyBorder="1" applyAlignment="1">
      <alignment horizontal="right"/>
      <protection locked="0"/>
    </xf>
    <xf numFmtId="166" fontId="23" fillId="0" borderId="73" xfId="46" applyNumberFormat="1" applyFont="1" applyBorder="1" applyAlignment="1">
      <alignment horizontal="right"/>
      <protection locked="0"/>
    </xf>
    <xf numFmtId="167" fontId="23" fillId="0" borderId="73" xfId="46" applyNumberFormat="1" applyFont="1" applyBorder="1" applyAlignment="1">
      <alignment horizontal="right"/>
      <protection locked="0"/>
    </xf>
    <xf numFmtId="0" fontId="23" fillId="0" borderId="73" xfId="46" applyFont="1" applyBorder="1" applyAlignment="1">
      <alignment horizontal="left" wrapText="1"/>
      <protection locked="0"/>
    </xf>
    <xf numFmtId="165" fontId="23" fillId="0" borderId="74" xfId="46" applyNumberFormat="1" applyFont="1" applyBorder="1" applyAlignment="1">
      <alignment horizontal="right"/>
      <protection locked="0"/>
    </xf>
    <xf numFmtId="166" fontId="24" fillId="0" borderId="63" xfId="46" applyNumberFormat="1" applyFont="1" applyBorder="1" applyAlignment="1">
      <alignment horizontal="right"/>
      <protection locked="0"/>
    </xf>
    <xf numFmtId="166" fontId="24" fillId="0" borderId="64" xfId="46" applyNumberFormat="1" applyFont="1" applyBorder="1" applyAlignment="1">
      <alignment horizontal="right"/>
      <protection locked="0"/>
    </xf>
    <xf numFmtId="167" fontId="24" fillId="0" borderId="64" xfId="46" applyNumberFormat="1" applyFont="1" applyBorder="1" applyAlignment="1">
      <alignment horizontal="right"/>
      <protection locked="0"/>
    </xf>
    <xf numFmtId="0" fontId="24" fillId="0" borderId="64" xfId="46" applyFont="1" applyBorder="1" applyAlignment="1">
      <alignment horizontal="left" wrapText="1"/>
      <protection locked="0"/>
    </xf>
    <xf numFmtId="165" fontId="24" fillId="0" borderId="65" xfId="46" applyNumberFormat="1" applyFont="1" applyBorder="1" applyAlignment="1">
      <alignment horizontal="right"/>
      <protection locked="0"/>
    </xf>
    <xf numFmtId="166" fontId="24" fillId="0" borderId="66" xfId="46" applyNumberFormat="1" applyFont="1" applyBorder="1" applyAlignment="1">
      <alignment horizontal="right"/>
      <protection locked="0"/>
    </xf>
    <xf numFmtId="166" fontId="24" fillId="0" borderId="67" xfId="46" applyNumberFormat="1" applyFont="1" applyBorder="1" applyAlignment="1">
      <alignment horizontal="right"/>
      <protection locked="0"/>
    </xf>
    <xf numFmtId="167" fontId="24" fillId="0" borderId="67" xfId="46" applyNumberFormat="1" applyFont="1" applyBorder="1" applyAlignment="1">
      <alignment horizontal="right"/>
      <protection locked="0"/>
    </xf>
    <xf numFmtId="0" fontId="24" fillId="0" borderId="67" xfId="46" applyFont="1" applyBorder="1" applyAlignment="1">
      <alignment horizontal="left" wrapText="1"/>
      <protection locked="0"/>
    </xf>
    <xf numFmtId="165" fontId="24" fillId="0" borderId="68" xfId="46" applyNumberFormat="1" applyFont="1" applyBorder="1" applyAlignment="1">
      <alignment horizontal="right"/>
      <protection locked="0"/>
    </xf>
    <xf numFmtId="166" fontId="23" fillId="0" borderId="69" xfId="46" applyNumberFormat="1" applyFont="1" applyBorder="1" applyAlignment="1">
      <alignment horizontal="right"/>
      <protection locked="0"/>
    </xf>
    <xf numFmtId="166" fontId="23" fillId="0" borderId="70" xfId="46" applyNumberFormat="1" applyFont="1" applyBorder="1" applyAlignment="1">
      <alignment horizontal="right"/>
      <protection locked="0"/>
    </xf>
    <xf numFmtId="167" fontId="23" fillId="0" borderId="70" xfId="46" applyNumberFormat="1" applyFont="1" applyBorder="1" applyAlignment="1">
      <alignment horizontal="right"/>
      <protection locked="0"/>
    </xf>
    <xf numFmtId="0" fontId="23" fillId="0" borderId="70" xfId="46" applyFont="1" applyBorder="1" applyAlignment="1">
      <alignment horizontal="left" wrapText="1"/>
      <protection locked="0"/>
    </xf>
    <xf numFmtId="165" fontId="23" fillId="0" borderId="71" xfId="46" applyNumberFormat="1" applyFont="1" applyBorder="1" applyAlignment="1">
      <alignment horizontal="right"/>
      <protection locked="0"/>
    </xf>
    <xf numFmtId="166" fontId="24" fillId="0" borderId="69" xfId="46" applyNumberFormat="1" applyFont="1" applyBorder="1" applyAlignment="1">
      <alignment horizontal="right"/>
      <protection locked="0"/>
    </xf>
    <xf numFmtId="166" fontId="24" fillId="0" borderId="70" xfId="46" applyNumberFormat="1" applyFont="1" applyBorder="1" applyAlignment="1">
      <alignment horizontal="right"/>
      <protection locked="0"/>
    </xf>
    <xf numFmtId="167" fontId="24" fillId="0" borderId="70" xfId="46" applyNumberFormat="1" applyFont="1" applyBorder="1" applyAlignment="1">
      <alignment horizontal="right"/>
      <protection locked="0"/>
    </xf>
    <xf numFmtId="0" fontId="24" fillId="0" borderId="70" xfId="46" applyFont="1" applyBorder="1" applyAlignment="1">
      <alignment horizontal="left" wrapText="1"/>
      <protection locked="0"/>
    </xf>
    <xf numFmtId="165" fontId="24" fillId="0" borderId="71" xfId="46" applyNumberFormat="1" applyFont="1" applyBorder="1" applyAlignment="1">
      <alignment horizontal="right"/>
      <protection locked="0"/>
    </xf>
    <xf numFmtId="166" fontId="3" fillId="0" borderId="63" xfId="46" applyNumberFormat="1" applyFont="1" applyBorder="1" applyAlignment="1">
      <alignment horizontal="right"/>
      <protection locked="0"/>
    </xf>
    <xf numFmtId="166" fontId="3" fillId="0" borderId="64" xfId="46" applyNumberFormat="1" applyFont="1" applyBorder="1" applyAlignment="1">
      <alignment horizontal="right"/>
      <protection locked="0"/>
    </xf>
    <xf numFmtId="167" fontId="3" fillId="0" borderId="64" xfId="46" applyNumberFormat="1" applyFont="1" applyBorder="1" applyAlignment="1">
      <alignment horizontal="right"/>
      <protection locked="0"/>
    </xf>
    <xf numFmtId="0" fontId="3" fillId="0" borderId="64" xfId="46" applyFont="1" applyBorder="1" applyAlignment="1">
      <alignment horizontal="left" wrapText="1"/>
      <protection locked="0"/>
    </xf>
    <xf numFmtId="165" fontId="3" fillId="0" borderId="65" xfId="46" applyNumberFormat="1" applyFont="1" applyBorder="1" applyAlignment="1">
      <alignment horizontal="right"/>
      <protection locked="0"/>
    </xf>
    <xf numFmtId="166" fontId="3" fillId="0" borderId="72" xfId="46" applyNumberFormat="1" applyFont="1" applyBorder="1" applyAlignment="1">
      <alignment horizontal="right"/>
      <protection locked="0"/>
    </xf>
    <xf numFmtId="166" fontId="3" fillId="0" borderId="73" xfId="46" applyNumberFormat="1" applyFont="1" applyBorder="1" applyAlignment="1">
      <alignment horizontal="right"/>
      <protection locked="0"/>
    </xf>
    <xf numFmtId="167" fontId="3" fillId="0" borderId="73" xfId="46" applyNumberFormat="1" applyFont="1" applyBorder="1" applyAlignment="1">
      <alignment horizontal="right"/>
      <protection locked="0"/>
    </xf>
    <xf numFmtId="0" fontId="3" fillId="0" borderId="73" xfId="46" applyFont="1" applyBorder="1" applyAlignment="1">
      <alignment horizontal="left" wrapText="1"/>
      <protection locked="0"/>
    </xf>
    <xf numFmtId="165" fontId="3" fillId="0" borderId="74" xfId="46" applyNumberFormat="1" applyFont="1" applyBorder="1" applyAlignment="1">
      <alignment horizontal="right"/>
      <protection locked="0"/>
    </xf>
    <xf numFmtId="166" fontId="3" fillId="0" borderId="66" xfId="46" applyNumberFormat="1" applyFont="1" applyBorder="1" applyAlignment="1">
      <alignment horizontal="right"/>
      <protection locked="0"/>
    </xf>
    <xf numFmtId="166" fontId="3" fillId="0" borderId="67" xfId="46" applyNumberFormat="1" applyFont="1" applyBorder="1" applyAlignment="1">
      <alignment horizontal="right"/>
      <protection locked="0"/>
    </xf>
    <xf numFmtId="167" fontId="3" fillId="0" borderId="67" xfId="46" applyNumberFormat="1" applyFont="1" applyBorder="1" applyAlignment="1">
      <alignment horizontal="right"/>
      <protection locked="0"/>
    </xf>
    <xf numFmtId="0" fontId="3" fillId="0" borderId="67" xfId="46" applyFont="1" applyBorder="1" applyAlignment="1">
      <alignment horizontal="left" wrapText="1"/>
      <protection locked="0"/>
    </xf>
    <xf numFmtId="165" fontId="3" fillId="0" borderId="68" xfId="46" applyNumberFormat="1" applyFont="1" applyBorder="1" applyAlignment="1">
      <alignment horizontal="right"/>
      <protection locked="0"/>
    </xf>
    <xf numFmtId="0" fontId="5" fillId="33" borderId="0" xfId="46" applyFont="1" applyFill="1" applyAlignment="1" applyProtection="1">
      <alignment horizontal="left"/>
      <protection/>
    </xf>
    <xf numFmtId="0" fontId="3" fillId="34" borderId="75" xfId="46" applyFont="1" applyFill="1" applyBorder="1" applyAlignment="1" applyProtection="1">
      <alignment horizontal="center" vertical="center" wrapText="1"/>
      <protection/>
    </xf>
    <xf numFmtId="0" fontId="3" fillId="33" borderId="0" xfId="46" applyFont="1" applyFill="1" applyAlignment="1" applyProtection="1">
      <alignment horizontal="left"/>
      <protection/>
    </xf>
    <xf numFmtId="0" fontId="14" fillId="33" borderId="0" xfId="46" applyFont="1" applyFill="1" applyAlignment="1" applyProtection="1">
      <alignment horizontal="left"/>
      <protection/>
    </xf>
    <xf numFmtId="0" fontId="13" fillId="33" borderId="0" xfId="46" applyFont="1" applyFill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/>
      <c r="Q9" s="30"/>
      <c r="R9" s="28"/>
      <c r="S9" s="21"/>
    </row>
    <row r="10" spans="1:19" ht="17.25" customHeight="1" hidden="1">
      <c r="A10" s="15"/>
      <c r="B10" s="16" t="s">
        <v>14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15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16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17</v>
      </c>
      <c r="P25" s="16" t="s">
        <v>18</v>
      </c>
      <c r="Q25" s="16"/>
      <c r="R25" s="16"/>
      <c r="S25" s="21"/>
    </row>
    <row r="26" spans="1:19" ht="17.25" customHeight="1">
      <c r="A26" s="15"/>
      <c r="B26" s="16" t="s">
        <v>19</v>
      </c>
      <c r="C26" s="16"/>
      <c r="D26" s="16"/>
      <c r="E26" s="17" t="s">
        <v>20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22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23</v>
      </c>
      <c r="F30" s="16"/>
      <c r="G30" s="16" t="s">
        <v>24</v>
      </c>
      <c r="H30" s="16"/>
      <c r="I30" s="16"/>
      <c r="J30" s="16"/>
      <c r="K30" s="16"/>
      <c r="L30" s="16"/>
      <c r="M30" s="16"/>
      <c r="N30" s="16"/>
      <c r="O30" s="36" t="s">
        <v>25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 t="s">
        <v>6</v>
      </c>
      <c r="F31" s="16"/>
      <c r="G31" s="33"/>
      <c r="H31" s="38"/>
      <c r="I31" s="39"/>
      <c r="J31" s="16"/>
      <c r="K31" s="16"/>
      <c r="L31" s="16"/>
      <c r="M31" s="16"/>
      <c r="N31" s="16"/>
      <c r="O31" s="40" t="s">
        <v>26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27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28</v>
      </c>
      <c r="B34" s="50"/>
      <c r="C34" s="50"/>
      <c r="D34" s="51"/>
      <c r="E34" s="52" t="s">
        <v>29</v>
      </c>
      <c r="F34" s="51"/>
      <c r="G34" s="52" t="s">
        <v>30</v>
      </c>
      <c r="H34" s="50"/>
      <c r="I34" s="51"/>
      <c r="J34" s="52" t="s">
        <v>31</v>
      </c>
      <c r="K34" s="50"/>
      <c r="L34" s="52" t="s">
        <v>32</v>
      </c>
      <c r="M34" s="50"/>
      <c r="N34" s="50"/>
      <c r="O34" s="51"/>
      <c r="P34" s="52" t="s">
        <v>33</v>
      </c>
      <c r="Q34" s="50"/>
      <c r="R34" s="50"/>
      <c r="S34" s="53"/>
    </row>
    <row r="35" spans="1:19" ht="20.25" customHeight="1">
      <c r="A35" s="54"/>
      <c r="B35" s="55"/>
      <c r="C35" s="55"/>
      <c r="D35" s="184">
        <v>0</v>
      </c>
      <c r="E35" s="56">
        <f>IF(D35=0,0,R47/D35)</f>
        <v>0</v>
      </c>
      <c r="F35" s="57"/>
      <c r="G35" s="58"/>
      <c r="H35" s="55"/>
      <c r="I35" s="184">
        <v>0</v>
      </c>
      <c r="J35" s="56">
        <f>IF(I35=0,0,R47/I35)</f>
        <v>0</v>
      </c>
      <c r="K35" s="59"/>
      <c r="L35" s="58"/>
      <c r="M35" s="55"/>
      <c r="N35" s="55"/>
      <c r="O35" s="184">
        <v>0</v>
      </c>
      <c r="P35" s="58"/>
      <c r="Q35" s="55"/>
      <c r="R35" s="60">
        <f>IF(O35=0,0,R47/O35)</f>
        <v>0</v>
      </c>
      <c r="S35" s="61"/>
    </row>
    <row r="36" spans="1:19" ht="20.25" customHeight="1">
      <c r="A36" s="45"/>
      <c r="B36" s="46"/>
      <c r="C36" s="46"/>
      <c r="D36" s="46"/>
      <c r="E36" s="47" t="s">
        <v>34</v>
      </c>
      <c r="F36" s="46"/>
      <c r="G36" s="46"/>
      <c r="H36" s="46"/>
      <c r="I36" s="46"/>
      <c r="J36" s="62" t="s">
        <v>35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3" t="s">
        <v>36</v>
      </c>
      <c r="B37" s="64"/>
      <c r="C37" s="65" t="s">
        <v>37</v>
      </c>
      <c r="D37" s="66"/>
      <c r="E37" s="66"/>
      <c r="F37" s="67"/>
      <c r="G37" s="63" t="s">
        <v>38</v>
      </c>
      <c r="H37" s="68"/>
      <c r="I37" s="65" t="s">
        <v>39</v>
      </c>
      <c r="J37" s="66"/>
      <c r="K37" s="66"/>
      <c r="L37" s="63" t="s">
        <v>40</v>
      </c>
      <c r="M37" s="68"/>
      <c r="N37" s="65" t="s">
        <v>41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42</v>
      </c>
      <c r="C38" s="19"/>
      <c r="D38" s="71" t="s">
        <v>43</v>
      </c>
      <c r="E38" s="72">
        <f>SUMIF(Rozpocet!O5:O65535,8,Rozpocet!I5:I65535)</f>
        <v>0</v>
      </c>
      <c r="F38" s="73"/>
      <c r="G38" s="69">
        <v>8</v>
      </c>
      <c r="H38" s="74" t="s">
        <v>44</v>
      </c>
      <c r="I38" s="35"/>
      <c r="J38" s="185">
        <v>0</v>
      </c>
      <c r="K38" s="75"/>
      <c r="L38" s="69">
        <v>13</v>
      </c>
      <c r="M38" s="33" t="s">
        <v>45</v>
      </c>
      <c r="N38" s="38"/>
      <c r="O38" s="38"/>
      <c r="P38" s="188"/>
      <c r="Q38" s="76" t="s">
        <v>46</v>
      </c>
      <c r="R38" s="187">
        <v>0</v>
      </c>
      <c r="S38" s="73"/>
    </row>
    <row r="39" spans="1:19" ht="20.25" customHeight="1">
      <c r="A39" s="69">
        <v>2</v>
      </c>
      <c r="B39" s="77"/>
      <c r="C39" s="28"/>
      <c r="D39" s="71" t="s">
        <v>47</v>
      </c>
      <c r="E39" s="72">
        <f>SUMIF(Rozpocet!O10:O65536,4,Rozpocet!I10:I65536)</f>
        <v>0</v>
      </c>
      <c r="F39" s="73"/>
      <c r="G39" s="69">
        <v>9</v>
      </c>
      <c r="H39" s="16" t="s">
        <v>48</v>
      </c>
      <c r="I39" s="71"/>
      <c r="J39" s="185">
        <v>0</v>
      </c>
      <c r="K39" s="75"/>
      <c r="L39" s="69">
        <v>14</v>
      </c>
      <c r="M39" s="33" t="s">
        <v>49</v>
      </c>
      <c r="N39" s="38"/>
      <c r="O39" s="38"/>
      <c r="P39" s="188"/>
      <c r="Q39" s="76" t="s">
        <v>46</v>
      </c>
      <c r="R39" s="187">
        <v>0</v>
      </c>
      <c r="S39" s="73"/>
    </row>
    <row r="40" spans="1:19" ht="20.25" customHeight="1">
      <c r="A40" s="69">
        <v>3</v>
      </c>
      <c r="B40" s="70" t="s">
        <v>50</v>
      </c>
      <c r="C40" s="19"/>
      <c r="D40" s="71" t="s">
        <v>43</v>
      </c>
      <c r="E40" s="72">
        <f>SUMIF(Rozpocet!O11:O65536,32,Rozpocet!I11:I65536)</f>
        <v>0</v>
      </c>
      <c r="F40" s="73"/>
      <c r="G40" s="69">
        <v>10</v>
      </c>
      <c r="H40" s="74" t="s">
        <v>51</v>
      </c>
      <c r="I40" s="35"/>
      <c r="J40" s="185">
        <v>0</v>
      </c>
      <c r="K40" s="75"/>
      <c r="L40" s="69">
        <v>15</v>
      </c>
      <c r="M40" s="33" t="s">
        <v>52</v>
      </c>
      <c r="N40" s="38"/>
      <c r="O40" s="38"/>
      <c r="P40" s="188"/>
      <c r="Q40" s="76" t="s">
        <v>46</v>
      </c>
      <c r="R40" s="187">
        <v>0</v>
      </c>
      <c r="S40" s="73"/>
    </row>
    <row r="41" spans="1:19" ht="20.25" customHeight="1">
      <c r="A41" s="69">
        <v>4</v>
      </c>
      <c r="B41" s="77"/>
      <c r="C41" s="28"/>
      <c r="D41" s="71" t="s">
        <v>47</v>
      </c>
      <c r="E41" s="72">
        <f>SUMIF(Rozpocet!O12:O65536,16,Rozpocet!I12:I65536)+SUMIF(Rozpocet!O12:O65536,128,Rozpocet!I12:I65536)</f>
        <v>0</v>
      </c>
      <c r="F41" s="73"/>
      <c r="G41" s="69">
        <v>11</v>
      </c>
      <c r="H41" s="74"/>
      <c r="I41" s="35"/>
      <c r="J41" s="185">
        <v>0</v>
      </c>
      <c r="K41" s="75"/>
      <c r="L41" s="69">
        <v>16</v>
      </c>
      <c r="M41" s="33" t="s">
        <v>53</v>
      </c>
      <c r="N41" s="38"/>
      <c r="O41" s="38"/>
      <c r="P41" s="188"/>
      <c r="Q41" s="76" t="s">
        <v>46</v>
      </c>
      <c r="R41" s="187">
        <v>0</v>
      </c>
      <c r="S41" s="73"/>
    </row>
    <row r="42" spans="1:19" ht="20.25" customHeight="1">
      <c r="A42" s="69">
        <v>5</v>
      </c>
      <c r="B42" s="70" t="s">
        <v>54</v>
      </c>
      <c r="C42" s="19"/>
      <c r="D42" s="71" t="s">
        <v>43</v>
      </c>
      <c r="E42" s="72">
        <f>SUMIF(Rozpocet!O13:O65536,256,Rozpocet!I13:I65536)</f>
        <v>0</v>
      </c>
      <c r="F42" s="73"/>
      <c r="G42" s="78"/>
      <c r="H42" s="38"/>
      <c r="I42" s="35"/>
      <c r="J42" s="79"/>
      <c r="K42" s="75"/>
      <c r="L42" s="69">
        <v>17</v>
      </c>
      <c r="M42" s="33" t="s">
        <v>55</v>
      </c>
      <c r="N42" s="38"/>
      <c r="O42" s="38"/>
      <c r="P42" s="188"/>
      <c r="Q42" s="76" t="s">
        <v>46</v>
      </c>
      <c r="R42" s="187">
        <v>0</v>
      </c>
      <c r="S42" s="73"/>
    </row>
    <row r="43" spans="1:19" ht="20.25" customHeight="1">
      <c r="A43" s="69">
        <v>6</v>
      </c>
      <c r="B43" s="77"/>
      <c r="C43" s="28"/>
      <c r="D43" s="71" t="s">
        <v>47</v>
      </c>
      <c r="E43" s="72">
        <f>SUMIF(Rozpocet!O14:O65536,64,Rozpocet!I14:I65536)</f>
        <v>0</v>
      </c>
      <c r="F43" s="73"/>
      <c r="G43" s="78"/>
      <c r="H43" s="38"/>
      <c r="I43" s="35"/>
      <c r="J43" s="79"/>
      <c r="K43" s="75"/>
      <c r="L43" s="69">
        <v>18</v>
      </c>
      <c r="M43" s="74" t="s">
        <v>56</v>
      </c>
      <c r="N43" s="38"/>
      <c r="O43" s="38"/>
      <c r="P43" s="38"/>
      <c r="Q43" s="35"/>
      <c r="R43" s="72">
        <f>SUMIF(Rozpocet!O14:O65536,1024,Rozpocet!I14:I65536)</f>
        <v>0</v>
      </c>
      <c r="S43" s="73"/>
    </row>
    <row r="44" spans="1:19" ht="20.25" customHeight="1">
      <c r="A44" s="69">
        <v>7</v>
      </c>
      <c r="B44" s="80" t="s">
        <v>57</v>
      </c>
      <c r="C44" s="38"/>
      <c r="D44" s="35"/>
      <c r="E44" s="81">
        <f>SUM(E38:E43)</f>
        <v>0</v>
      </c>
      <c r="F44" s="48"/>
      <c r="G44" s="69">
        <v>12</v>
      </c>
      <c r="H44" s="80" t="s">
        <v>58</v>
      </c>
      <c r="I44" s="35"/>
      <c r="J44" s="82">
        <f>SUM(J38:J41)</f>
        <v>0</v>
      </c>
      <c r="K44" s="83"/>
      <c r="L44" s="69">
        <v>19</v>
      </c>
      <c r="M44" s="70" t="s">
        <v>59</v>
      </c>
      <c r="N44" s="18"/>
      <c r="O44" s="18"/>
      <c r="P44" s="18"/>
      <c r="Q44" s="84"/>
      <c r="R44" s="81">
        <f>SUM(R38:R43)</f>
        <v>0</v>
      </c>
      <c r="S44" s="48"/>
    </row>
    <row r="45" spans="1:19" ht="20.25" customHeight="1">
      <c r="A45" s="85">
        <v>20</v>
      </c>
      <c r="B45" s="86" t="s">
        <v>60</v>
      </c>
      <c r="C45" s="87"/>
      <c r="D45" s="88"/>
      <c r="E45" s="89">
        <f>SUMIF(Rozpocet!O14:O65536,512,Rozpocet!I14:I65536)</f>
        <v>0</v>
      </c>
      <c r="F45" s="44"/>
      <c r="G45" s="85">
        <v>21</v>
      </c>
      <c r="H45" s="86" t="s">
        <v>61</v>
      </c>
      <c r="I45" s="88"/>
      <c r="J45" s="186">
        <v>0</v>
      </c>
      <c r="K45" s="90">
        <f>M49</f>
        <v>21</v>
      </c>
      <c r="L45" s="85">
        <v>22</v>
      </c>
      <c r="M45" s="86" t="s">
        <v>62</v>
      </c>
      <c r="N45" s="87"/>
      <c r="O45" s="87"/>
      <c r="P45" s="87"/>
      <c r="Q45" s="88"/>
      <c r="R45" s="89">
        <f>SUMIF(Rozpocet!O14:O65536,"&lt;4",Rozpocet!I14:I65536)+SUMIF(Rozpocet!O14:O65536,"&gt;1024",Rozpocet!I14:I65536)</f>
        <v>0</v>
      </c>
      <c r="S45" s="44"/>
    </row>
    <row r="46" spans="1:19" ht="20.25" customHeight="1">
      <c r="A46" s="91" t="s">
        <v>21</v>
      </c>
      <c r="B46" s="13"/>
      <c r="C46" s="13"/>
      <c r="D46" s="13"/>
      <c r="E46" s="13"/>
      <c r="F46" s="92"/>
      <c r="G46" s="93"/>
      <c r="H46" s="13"/>
      <c r="I46" s="13"/>
      <c r="J46" s="13"/>
      <c r="K46" s="13"/>
      <c r="L46" s="63" t="s">
        <v>63</v>
      </c>
      <c r="M46" s="51"/>
      <c r="N46" s="65" t="s">
        <v>64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4"/>
      <c r="H47" s="16"/>
      <c r="I47" s="16"/>
      <c r="J47" s="16"/>
      <c r="K47" s="16"/>
      <c r="L47" s="69">
        <v>23</v>
      </c>
      <c r="M47" s="74" t="s">
        <v>65</v>
      </c>
      <c r="N47" s="38"/>
      <c r="O47" s="38"/>
      <c r="P47" s="38"/>
      <c r="Q47" s="73"/>
      <c r="R47" s="81">
        <f>ROUND(E44+J44+R44+E45+J45+R45,2)</f>
        <v>0</v>
      </c>
      <c r="S47" s="48"/>
    </row>
    <row r="48" spans="1:19" ht="20.25" customHeight="1">
      <c r="A48" s="95" t="s">
        <v>66</v>
      </c>
      <c r="B48" s="27"/>
      <c r="C48" s="27"/>
      <c r="D48" s="27"/>
      <c r="E48" s="27"/>
      <c r="F48" s="28"/>
      <c r="G48" s="96" t="s">
        <v>67</v>
      </c>
      <c r="H48" s="27"/>
      <c r="I48" s="27"/>
      <c r="J48" s="27"/>
      <c r="K48" s="27"/>
      <c r="L48" s="69">
        <v>24</v>
      </c>
      <c r="M48" s="97">
        <v>15</v>
      </c>
      <c r="N48" s="28" t="s">
        <v>46</v>
      </c>
      <c r="O48" s="98">
        <f>R47-O49</f>
        <v>0</v>
      </c>
      <c r="P48" s="38" t="s">
        <v>68</v>
      </c>
      <c r="Q48" s="35"/>
      <c r="R48" s="99">
        <f>ROUNDUP(O48*M48/100,1)</f>
        <v>0</v>
      </c>
      <c r="S48" s="100"/>
    </row>
    <row r="49" spans="1:19" ht="20.25" customHeight="1">
      <c r="A49" s="101" t="s">
        <v>19</v>
      </c>
      <c r="B49" s="18"/>
      <c r="C49" s="18"/>
      <c r="D49" s="18"/>
      <c r="E49" s="18"/>
      <c r="F49" s="19"/>
      <c r="G49" s="102"/>
      <c r="H49" s="18"/>
      <c r="I49" s="18"/>
      <c r="J49" s="18"/>
      <c r="K49" s="18"/>
      <c r="L49" s="69">
        <v>25</v>
      </c>
      <c r="M49" s="103">
        <v>21</v>
      </c>
      <c r="N49" s="35" t="s">
        <v>46</v>
      </c>
      <c r="O49" s="98">
        <f>ROUND(SUMIF(Rozpocet!N14:N65536,M49,Rozpocet!I14:I65536)+SUMIF(P38:P42,M49,R38:R42)+IF(K45=M49,J45,0),2)</f>
        <v>0</v>
      </c>
      <c r="P49" s="38" t="s">
        <v>68</v>
      </c>
      <c r="Q49" s="35"/>
      <c r="R49" s="72">
        <f>ROUNDUP(O49*M49/100,1)</f>
        <v>0</v>
      </c>
      <c r="S49" s="73"/>
    </row>
    <row r="50" spans="1:19" ht="20.25" customHeight="1">
      <c r="A50" s="15"/>
      <c r="B50" s="16"/>
      <c r="C50" s="16"/>
      <c r="D50" s="16"/>
      <c r="E50" s="16"/>
      <c r="F50" s="23"/>
      <c r="G50" s="94"/>
      <c r="H50" s="16"/>
      <c r="I50" s="16"/>
      <c r="J50" s="16"/>
      <c r="K50" s="16"/>
      <c r="L50" s="85">
        <v>26</v>
      </c>
      <c r="M50" s="104" t="s">
        <v>69</v>
      </c>
      <c r="N50" s="87"/>
      <c r="O50" s="87"/>
      <c r="P50" s="87"/>
      <c r="Q50" s="105"/>
      <c r="R50" s="106">
        <f>R47+R48+R49</f>
        <v>0</v>
      </c>
      <c r="S50" s="107"/>
    </row>
    <row r="51" spans="1:19" ht="20.25" customHeight="1">
      <c r="A51" s="95" t="s">
        <v>66</v>
      </c>
      <c r="B51" s="27"/>
      <c r="C51" s="27"/>
      <c r="D51" s="27"/>
      <c r="E51" s="27"/>
      <c r="F51" s="28"/>
      <c r="G51" s="96" t="s">
        <v>67</v>
      </c>
      <c r="H51" s="27"/>
      <c r="I51" s="27"/>
      <c r="J51" s="27"/>
      <c r="K51" s="27"/>
      <c r="L51" s="63" t="s">
        <v>70</v>
      </c>
      <c r="M51" s="51"/>
      <c r="N51" s="65" t="s">
        <v>71</v>
      </c>
      <c r="O51" s="50"/>
      <c r="P51" s="50"/>
      <c r="Q51" s="50"/>
      <c r="R51" s="108"/>
      <c r="S51" s="53"/>
    </row>
    <row r="52" spans="1:19" ht="20.25" customHeight="1">
      <c r="A52" s="101" t="s">
        <v>22</v>
      </c>
      <c r="B52" s="18"/>
      <c r="C52" s="18"/>
      <c r="D52" s="18"/>
      <c r="E52" s="18"/>
      <c r="F52" s="19"/>
      <c r="G52" s="102"/>
      <c r="H52" s="18"/>
      <c r="I52" s="18"/>
      <c r="J52" s="18"/>
      <c r="K52" s="18"/>
      <c r="L52" s="69">
        <v>27</v>
      </c>
      <c r="M52" s="74" t="s">
        <v>72</v>
      </c>
      <c r="N52" s="38"/>
      <c r="O52" s="38"/>
      <c r="P52" s="38"/>
      <c r="Q52" s="35"/>
      <c r="R52" s="187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4"/>
      <c r="H53" s="16"/>
      <c r="I53" s="16"/>
      <c r="J53" s="16"/>
      <c r="K53" s="16"/>
      <c r="L53" s="69">
        <v>28</v>
      </c>
      <c r="M53" s="74" t="s">
        <v>73</v>
      </c>
      <c r="N53" s="38"/>
      <c r="O53" s="38"/>
      <c r="P53" s="38"/>
      <c r="Q53" s="35"/>
      <c r="R53" s="187">
        <v>0</v>
      </c>
      <c r="S53" s="73"/>
    </row>
    <row r="54" spans="1:19" ht="20.25" customHeight="1">
      <c r="A54" s="109" t="s">
        <v>66</v>
      </c>
      <c r="B54" s="43"/>
      <c r="C54" s="43"/>
      <c r="D54" s="43"/>
      <c r="E54" s="43"/>
      <c r="F54" s="110"/>
      <c r="G54" s="111" t="s">
        <v>67</v>
      </c>
      <c r="H54" s="43"/>
      <c r="I54" s="43"/>
      <c r="J54" s="43"/>
      <c r="K54" s="43"/>
      <c r="L54" s="85">
        <v>29</v>
      </c>
      <c r="M54" s="86" t="s">
        <v>74</v>
      </c>
      <c r="N54" s="87"/>
      <c r="O54" s="87"/>
      <c r="P54" s="87"/>
      <c r="Q54" s="88"/>
      <c r="R54" s="189">
        <v>0</v>
      </c>
      <c r="S54" s="112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3" t="s">
        <v>75</v>
      </c>
      <c r="B1" s="114"/>
      <c r="C1" s="114"/>
      <c r="D1" s="114"/>
      <c r="E1" s="114"/>
    </row>
    <row r="2" spans="1:5" ht="12" customHeight="1">
      <c r="A2" s="115" t="s">
        <v>76</v>
      </c>
      <c r="B2" s="116" t="str">
        <f>'Krycí list'!E5</f>
        <v>Kraslice, Dukelská  č.p. 961</v>
      </c>
      <c r="C2" s="117"/>
      <c r="D2" s="117"/>
      <c r="E2" s="117"/>
    </row>
    <row r="3" spans="1:5" ht="12" customHeight="1">
      <c r="A3" s="115" t="s">
        <v>77</v>
      </c>
      <c r="B3" s="116" t="str">
        <f>'Krycí list'!E7</f>
        <v>Výměna střešní krytiny PREFA</v>
      </c>
      <c r="C3" s="118"/>
      <c r="D3" s="116"/>
      <c r="E3" s="119"/>
    </row>
    <row r="4" spans="1:5" ht="12" customHeight="1">
      <c r="A4" s="115" t="s">
        <v>78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79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80</v>
      </c>
      <c r="B7" s="116" t="str">
        <f>'Krycí list'!E26</f>
        <v>MÚ Kraslice</v>
      </c>
      <c r="C7" s="118"/>
      <c r="D7" s="116"/>
      <c r="E7" s="119"/>
    </row>
    <row r="8" spans="1:5" ht="12" customHeight="1">
      <c r="A8" s="116" t="s">
        <v>81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82</v>
      </c>
      <c r="B9" s="116" t="s">
        <v>83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84</v>
      </c>
      <c r="B11" s="121" t="s">
        <v>85</v>
      </c>
      <c r="C11" s="122" t="s">
        <v>86</v>
      </c>
      <c r="D11" s="123" t="s">
        <v>87</v>
      </c>
      <c r="E11" s="122" t="s">
        <v>88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3</v>
      </c>
      <c r="B15" s="137" t="str">
        <f>Rozpocet!E15</f>
        <v>Svislé a kompletní konstrukce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Rozpocet!D17</f>
        <v>9</v>
      </c>
      <c r="B16" s="137" t="str">
        <f>Rozpocet!E17</f>
        <v>Ostatní konstrukce a práce-bourání</v>
      </c>
      <c r="C16" s="138">
        <f>Rozpocet!I17</f>
        <v>0</v>
      </c>
      <c r="D16" s="139">
        <f>Rozpocet!K17</f>
        <v>0</v>
      </c>
      <c r="E16" s="139">
        <f>Rozpocet!M17</f>
        <v>0</v>
      </c>
    </row>
    <row r="17" spans="1:5" s="131" customFormat="1" ht="12.75" customHeight="1">
      <c r="A17" s="140" t="str">
        <f>Rozpocet!D18</f>
        <v>94</v>
      </c>
      <c r="B17" s="141" t="str">
        <f>Rozpocet!E18</f>
        <v>Lešení a stavební výtahy</v>
      </c>
      <c r="C17" s="142">
        <f>Rozpocet!I18</f>
        <v>0</v>
      </c>
      <c r="D17" s="143">
        <f>Rozpocet!K18</f>
        <v>0</v>
      </c>
      <c r="E17" s="143">
        <f>Rozpocet!M18</f>
        <v>0</v>
      </c>
    </row>
    <row r="18" spans="1:5" s="131" customFormat="1" ht="12.75" customHeight="1">
      <c r="A18" s="140" t="str">
        <f>Rozpocet!D22</f>
        <v>97</v>
      </c>
      <c r="B18" s="141" t="str">
        <f>Rozpocet!E22</f>
        <v>Prorážení otvorů a ostatní bourací práce</v>
      </c>
      <c r="C18" s="142">
        <f>Rozpocet!I22</f>
        <v>0</v>
      </c>
      <c r="D18" s="143">
        <f>Rozpocet!K22</f>
        <v>0</v>
      </c>
      <c r="E18" s="143">
        <f>Rozpocet!M22</f>
        <v>0</v>
      </c>
    </row>
    <row r="19" spans="1:5" s="131" customFormat="1" ht="12.75" customHeight="1">
      <c r="A19" s="140" t="str">
        <f>Rozpocet!D32</f>
        <v>99</v>
      </c>
      <c r="B19" s="141" t="str">
        <f>Rozpocet!E32</f>
        <v>Přesun hmot</v>
      </c>
      <c r="C19" s="142">
        <f>Rozpocet!I32</f>
        <v>0</v>
      </c>
      <c r="D19" s="143">
        <f>Rozpocet!K32</f>
        <v>0</v>
      </c>
      <c r="E19" s="143">
        <f>Rozpocet!M32</f>
        <v>0</v>
      </c>
    </row>
    <row r="20" spans="1:5" s="131" customFormat="1" ht="12.75" customHeight="1">
      <c r="A20" s="132" t="str">
        <f>Rozpocet!D34</f>
        <v>PSV</v>
      </c>
      <c r="B20" s="133" t="str">
        <f>Rozpocet!E34</f>
        <v>Práce a dodávky PSV</v>
      </c>
      <c r="C20" s="134">
        <f>Rozpocet!I34</f>
        <v>0</v>
      </c>
      <c r="D20" s="135">
        <f>Rozpocet!K34</f>
        <v>0</v>
      </c>
      <c r="E20" s="135">
        <f>Rozpocet!M34</f>
        <v>0</v>
      </c>
    </row>
    <row r="21" spans="1:5" s="131" customFormat="1" ht="12.75" customHeight="1">
      <c r="A21" s="136" t="str">
        <f>Rozpocet!D35</f>
        <v>712</v>
      </c>
      <c r="B21" s="137" t="str">
        <f>Rozpocet!E35</f>
        <v>Povlakové krytiny</v>
      </c>
      <c r="C21" s="138">
        <f>Rozpocet!I35</f>
        <v>0</v>
      </c>
      <c r="D21" s="139">
        <f>Rozpocet!K35</f>
        <v>0</v>
      </c>
      <c r="E21" s="139">
        <f>Rozpocet!M35</f>
        <v>0</v>
      </c>
    </row>
    <row r="22" spans="1:5" s="131" customFormat="1" ht="12.75" customHeight="1">
      <c r="A22" s="136" t="str">
        <f>Rozpocet!D40</f>
        <v>762</v>
      </c>
      <c r="B22" s="137" t="str">
        <f>Rozpocet!E40</f>
        <v>Konstrukce tesařské</v>
      </c>
      <c r="C22" s="138">
        <f>Rozpocet!I40</f>
        <v>0</v>
      </c>
      <c r="D22" s="139">
        <f>Rozpocet!K40</f>
        <v>0</v>
      </c>
      <c r="E22" s="139">
        <f>Rozpocet!M40</f>
        <v>0</v>
      </c>
    </row>
    <row r="23" spans="1:5" s="131" customFormat="1" ht="12.75" customHeight="1">
      <c r="A23" s="136" t="str">
        <f>Rozpocet!D55</f>
        <v>764</v>
      </c>
      <c r="B23" s="137" t="str">
        <f>Rozpocet!E55</f>
        <v>Konstrukce klempířské</v>
      </c>
      <c r="C23" s="138">
        <f>Rozpocet!I55</f>
        <v>0</v>
      </c>
      <c r="D23" s="139">
        <f>Rozpocet!K55</f>
        <v>0</v>
      </c>
      <c r="E23" s="139">
        <f>Rozpocet!M55</f>
        <v>0</v>
      </c>
    </row>
    <row r="24" spans="1:5" s="131" customFormat="1" ht="12.75" customHeight="1">
      <c r="A24" s="136" t="str">
        <f>Rozpocet!D101</f>
        <v>765</v>
      </c>
      <c r="B24" s="137" t="str">
        <f>Rozpocet!E101</f>
        <v>Konstrukce pokrývačské</v>
      </c>
      <c r="C24" s="138">
        <f>Rozpocet!I101</f>
        <v>0</v>
      </c>
      <c r="D24" s="139">
        <f>Rozpocet!K101</f>
        <v>0</v>
      </c>
      <c r="E24" s="139">
        <f>Rozpocet!M101</f>
        <v>0</v>
      </c>
    </row>
    <row r="25" spans="1:5" s="131" customFormat="1" ht="12.75" customHeight="1">
      <c r="A25" s="136" t="str">
        <f>Rozpocet!D103</f>
        <v>767</v>
      </c>
      <c r="B25" s="137" t="str">
        <f>Rozpocet!E103</f>
        <v>Konstrukce zámečnické</v>
      </c>
      <c r="C25" s="138">
        <f>Rozpocet!I103</f>
        <v>0</v>
      </c>
      <c r="D25" s="139">
        <f>Rozpocet!K103</f>
        <v>0</v>
      </c>
      <c r="E25" s="139">
        <f>Rozpocet!M103</f>
        <v>0</v>
      </c>
    </row>
    <row r="26" spans="1:5" s="131" customFormat="1" ht="12.75" customHeight="1">
      <c r="A26" s="136" t="str">
        <f>Rozpocet!D109</f>
        <v>783</v>
      </c>
      <c r="B26" s="137" t="str">
        <f>Rozpocet!E109</f>
        <v>Dokončovací práce - nátěry</v>
      </c>
      <c r="C26" s="138">
        <f>Rozpocet!I109</f>
        <v>0</v>
      </c>
      <c r="D26" s="139">
        <f>Rozpocet!K109</f>
        <v>0</v>
      </c>
      <c r="E26" s="139">
        <f>Rozpocet!M109</f>
        <v>0</v>
      </c>
    </row>
    <row r="27" spans="1:5" s="131" customFormat="1" ht="12.75" customHeight="1">
      <c r="A27" s="132" t="str">
        <f>Rozpocet!D113</f>
        <v>M</v>
      </c>
      <c r="B27" s="133" t="str">
        <f>Rozpocet!E113</f>
        <v>Práce a dodávky M</v>
      </c>
      <c r="C27" s="134">
        <f>Rozpocet!I113</f>
        <v>0</v>
      </c>
      <c r="D27" s="135">
        <f>Rozpocet!K113</f>
        <v>0</v>
      </c>
      <c r="E27" s="135">
        <f>Rozpocet!M113</f>
        <v>0</v>
      </c>
    </row>
    <row r="28" spans="1:5" s="131" customFormat="1" ht="12.75" customHeight="1">
      <c r="A28" s="136" t="str">
        <f>Rozpocet!D114</f>
        <v>21-M</v>
      </c>
      <c r="B28" s="137" t="str">
        <f>Rozpocet!E114</f>
        <v>Elektromontáže</v>
      </c>
      <c r="C28" s="138">
        <f>Rozpocet!I114</f>
        <v>0</v>
      </c>
      <c r="D28" s="139">
        <f>Rozpocet!K114</f>
        <v>0</v>
      </c>
      <c r="E28" s="139">
        <f>Rozpocet!M114</f>
        <v>0</v>
      </c>
    </row>
    <row r="29" spans="1:5" s="131" customFormat="1" ht="12.75" customHeight="1">
      <c r="A29" s="132" t="str">
        <f>Rozpocet!D117</f>
        <v>OST</v>
      </c>
      <c r="B29" s="133" t="str">
        <f>Rozpocet!E117</f>
        <v>Ostatní</v>
      </c>
      <c r="C29" s="134">
        <f>Rozpocet!I117</f>
        <v>0</v>
      </c>
      <c r="D29" s="135">
        <f>Rozpocet!K117</f>
        <v>0</v>
      </c>
      <c r="E29" s="135">
        <f>Rozpocet!M117</f>
        <v>0</v>
      </c>
    </row>
    <row r="30" spans="1:5" s="131" customFormat="1" ht="12.75" customHeight="1">
      <c r="A30" s="136" t="str">
        <f>Rozpocet!D118</f>
        <v>O01</v>
      </c>
      <c r="B30" s="137" t="str">
        <f>Rozpocet!E118</f>
        <v>Ostatní</v>
      </c>
      <c r="C30" s="138">
        <f>Rozpocet!I118</f>
        <v>0</v>
      </c>
      <c r="D30" s="139">
        <f>Rozpocet!K118</f>
        <v>0</v>
      </c>
      <c r="E30" s="139">
        <f>Rozpocet!M118</f>
        <v>0</v>
      </c>
    </row>
    <row r="31" spans="2:5" s="144" customFormat="1" ht="12.75" customHeight="1">
      <c r="B31" s="145" t="s">
        <v>89</v>
      </c>
      <c r="C31" s="146">
        <f>Rozpocet!I120</f>
        <v>0</v>
      </c>
      <c r="D31" s="147">
        <f>Rozpocet!K120</f>
        <v>0</v>
      </c>
      <c r="E31" s="147">
        <f>Rozpocet!M120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3" t="s">
        <v>90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ht="11.25" customHeight="1">
      <c r="A2" s="115" t="s">
        <v>76</v>
      </c>
      <c r="B2" s="116"/>
      <c r="C2" s="116" t="str">
        <f>'Krycí list'!E5</f>
        <v>Kraslice, Dukelská  č.p. 961</v>
      </c>
      <c r="D2" s="116"/>
      <c r="E2" s="116"/>
      <c r="F2" s="116"/>
      <c r="G2" s="116"/>
      <c r="H2" s="116"/>
      <c r="I2" s="116"/>
      <c r="J2" s="116"/>
      <c r="K2" s="116"/>
      <c r="L2" s="148"/>
      <c r="M2" s="148"/>
      <c r="N2" s="148"/>
      <c r="O2" s="149"/>
      <c r="P2" s="149"/>
    </row>
    <row r="3" spans="1:16" ht="11.25" customHeight="1">
      <c r="A3" s="115" t="s">
        <v>77</v>
      </c>
      <c r="B3" s="116"/>
      <c r="C3" s="116" t="str">
        <f>'Krycí list'!E7</f>
        <v>Výměna střešní krytiny PREFA</v>
      </c>
      <c r="D3" s="116"/>
      <c r="E3" s="116"/>
      <c r="F3" s="116"/>
      <c r="G3" s="116"/>
      <c r="H3" s="116"/>
      <c r="I3" s="116"/>
      <c r="J3" s="116"/>
      <c r="K3" s="116"/>
      <c r="L3" s="148"/>
      <c r="M3" s="148"/>
      <c r="N3" s="148"/>
      <c r="O3" s="149"/>
      <c r="P3" s="149"/>
    </row>
    <row r="4" spans="1:16" ht="11.25" customHeight="1">
      <c r="A4" s="115" t="s">
        <v>78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8"/>
      <c r="M4" s="148"/>
      <c r="N4" s="148"/>
      <c r="O4" s="149"/>
      <c r="P4" s="149"/>
    </row>
    <row r="5" spans="1:16" ht="11.25" customHeight="1">
      <c r="A5" s="116" t="s">
        <v>91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8"/>
      <c r="M5" s="148"/>
      <c r="N5" s="148"/>
      <c r="O5" s="149"/>
      <c r="P5" s="149"/>
    </row>
    <row r="6" spans="1:16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8"/>
      <c r="M6" s="148"/>
      <c r="N6" s="148"/>
      <c r="O6" s="149"/>
      <c r="P6" s="149"/>
    </row>
    <row r="7" spans="1:16" ht="11.25" customHeight="1">
      <c r="A7" s="116" t="s">
        <v>80</v>
      </c>
      <c r="B7" s="116"/>
      <c r="C7" s="116" t="str">
        <f>'Krycí list'!E26</f>
        <v>MÚ Kraslice</v>
      </c>
      <c r="D7" s="116"/>
      <c r="E7" s="116"/>
      <c r="F7" s="116"/>
      <c r="G7" s="116"/>
      <c r="H7" s="116"/>
      <c r="I7" s="116"/>
      <c r="J7" s="116"/>
      <c r="K7" s="116"/>
      <c r="L7" s="148"/>
      <c r="M7" s="148"/>
      <c r="N7" s="148"/>
      <c r="O7" s="149"/>
      <c r="P7" s="149"/>
    </row>
    <row r="8" spans="1:16" ht="11.25" customHeight="1">
      <c r="A8" s="116" t="s">
        <v>81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8"/>
      <c r="M8" s="148"/>
      <c r="N8" s="148"/>
      <c r="O8" s="149"/>
      <c r="P8" s="149"/>
    </row>
    <row r="9" spans="1:16" ht="11.25" customHeight="1">
      <c r="A9" s="116" t="s">
        <v>82</v>
      </c>
      <c r="B9" s="116"/>
      <c r="C9" s="116" t="s">
        <v>83</v>
      </c>
      <c r="D9" s="116"/>
      <c r="E9" s="116"/>
      <c r="F9" s="116"/>
      <c r="G9" s="116"/>
      <c r="H9" s="116"/>
      <c r="I9" s="116"/>
      <c r="J9" s="116"/>
      <c r="K9" s="116"/>
      <c r="L9" s="148"/>
      <c r="M9" s="148"/>
      <c r="N9" s="148"/>
      <c r="O9" s="149"/>
      <c r="P9" s="149"/>
    </row>
    <row r="10" spans="1:16" ht="5.25" customHeight="1">
      <c r="A10" s="148"/>
      <c r="B10" s="148"/>
      <c r="C10" s="148"/>
      <c r="D10" s="148"/>
      <c r="E10" s="148"/>
      <c r="F10" s="148"/>
      <c r="G10" s="148"/>
      <c r="H10" s="172"/>
      <c r="I10" s="148"/>
      <c r="J10" s="148"/>
      <c r="K10" s="148"/>
      <c r="L10" s="148"/>
      <c r="M10" s="148"/>
      <c r="N10" s="172"/>
      <c r="O10" s="149"/>
      <c r="P10" s="149"/>
    </row>
    <row r="11" spans="1:16" ht="21.75" customHeight="1">
      <c r="A11" s="120" t="s">
        <v>92</v>
      </c>
      <c r="B11" s="121" t="s">
        <v>93</v>
      </c>
      <c r="C11" s="121" t="s">
        <v>94</v>
      </c>
      <c r="D11" s="121" t="s">
        <v>95</v>
      </c>
      <c r="E11" s="121" t="s">
        <v>85</v>
      </c>
      <c r="F11" s="121" t="s">
        <v>96</v>
      </c>
      <c r="G11" s="121" t="s">
        <v>97</v>
      </c>
      <c r="H11" s="173" t="s">
        <v>98</v>
      </c>
      <c r="I11" s="121" t="s">
        <v>86</v>
      </c>
      <c r="J11" s="121" t="s">
        <v>99</v>
      </c>
      <c r="K11" s="121" t="s">
        <v>87</v>
      </c>
      <c r="L11" s="121" t="s">
        <v>100</v>
      </c>
      <c r="M11" s="121" t="s">
        <v>101</v>
      </c>
      <c r="N11" s="180" t="s">
        <v>102</v>
      </c>
      <c r="O11" s="150" t="s">
        <v>103</v>
      </c>
      <c r="P11" s="151" t="s">
        <v>104</v>
      </c>
    </row>
    <row r="12" spans="1:16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74">
        <v>8</v>
      </c>
      <c r="I12" s="125">
        <v>9</v>
      </c>
      <c r="J12" s="125"/>
      <c r="K12" s="125"/>
      <c r="L12" s="125"/>
      <c r="M12" s="125"/>
      <c r="N12" s="181">
        <v>10</v>
      </c>
      <c r="O12" s="152">
        <v>11</v>
      </c>
      <c r="P12" s="153">
        <v>12</v>
      </c>
    </row>
    <row r="13" spans="1:16" ht="3.75" customHeight="1">
      <c r="A13" s="148"/>
      <c r="B13" s="148"/>
      <c r="C13" s="148"/>
      <c r="D13" s="148"/>
      <c r="E13" s="148"/>
      <c r="F13" s="148"/>
      <c r="G13" s="148"/>
      <c r="H13" s="172"/>
      <c r="I13" s="148"/>
      <c r="J13" s="148"/>
      <c r="K13" s="148"/>
      <c r="L13" s="148"/>
      <c r="M13" s="148"/>
      <c r="N13" s="172"/>
      <c r="O13" s="149"/>
      <c r="P13" s="154"/>
    </row>
    <row r="14" spans="1:16" s="131" customFormat="1" ht="12.75" customHeight="1">
      <c r="A14" s="155"/>
      <c r="B14" s="156" t="s">
        <v>63</v>
      </c>
      <c r="C14" s="155"/>
      <c r="D14" s="155" t="s">
        <v>42</v>
      </c>
      <c r="E14" s="155" t="s">
        <v>105</v>
      </c>
      <c r="F14" s="155"/>
      <c r="G14" s="155"/>
      <c r="H14" s="175"/>
      <c r="I14" s="157">
        <f>I15+I17</f>
        <v>0</v>
      </c>
      <c r="J14" s="155"/>
      <c r="K14" s="158">
        <f>K15+K17</f>
        <v>0</v>
      </c>
      <c r="L14" s="155"/>
      <c r="M14" s="158">
        <f>M15+M17</f>
        <v>0</v>
      </c>
      <c r="N14" s="175"/>
      <c r="P14" s="133" t="s">
        <v>106</v>
      </c>
    </row>
    <row r="15" spans="2:16" s="131" customFormat="1" ht="12.75" customHeight="1">
      <c r="B15" s="136" t="s">
        <v>63</v>
      </c>
      <c r="D15" s="137" t="s">
        <v>107</v>
      </c>
      <c r="E15" s="137" t="s">
        <v>108</v>
      </c>
      <c r="H15" s="176"/>
      <c r="I15" s="138">
        <f>I16</f>
        <v>0</v>
      </c>
      <c r="K15" s="139">
        <f>K16</f>
        <v>0</v>
      </c>
      <c r="M15" s="139">
        <f>M16</f>
        <v>0</v>
      </c>
      <c r="N15" s="176"/>
      <c r="P15" s="137" t="s">
        <v>109</v>
      </c>
    </row>
    <row r="16" spans="1:16" s="16" customFormat="1" ht="13.5" customHeight="1">
      <c r="A16" s="159" t="s">
        <v>109</v>
      </c>
      <c r="B16" s="159" t="s">
        <v>110</v>
      </c>
      <c r="C16" s="159" t="s">
        <v>111</v>
      </c>
      <c r="D16" s="16" t="s">
        <v>112</v>
      </c>
      <c r="E16" s="160" t="s">
        <v>113</v>
      </c>
      <c r="F16" s="159" t="s">
        <v>114</v>
      </c>
      <c r="G16" s="161">
        <v>0.45</v>
      </c>
      <c r="H16" s="177">
        <v>0</v>
      </c>
      <c r="I16" s="162">
        <f>ROUND(G16*H16,2)</f>
        <v>0</v>
      </c>
      <c r="J16" s="163">
        <v>0</v>
      </c>
      <c r="K16" s="161">
        <f>G16*J16</f>
        <v>0</v>
      </c>
      <c r="L16" s="163">
        <v>0</v>
      </c>
      <c r="M16" s="161">
        <f>G16*L16</f>
        <v>0</v>
      </c>
      <c r="N16" s="182">
        <v>21</v>
      </c>
      <c r="O16" s="164">
        <v>4</v>
      </c>
      <c r="P16" s="16" t="s">
        <v>115</v>
      </c>
    </row>
    <row r="17" spans="2:16" s="131" customFormat="1" ht="12.75" customHeight="1">
      <c r="B17" s="136" t="s">
        <v>63</v>
      </c>
      <c r="D17" s="137" t="s">
        <v>116</v>
      </c>
      <c r="E17" s="137" t="s">
        <v>117</v>
      </c>
      <c r="H17" s="176"/>
      <c r="I17" s="138">
        <f>I18+I22+I32</f>
        <v>0</v>
      </c>
      <c r="K17" s="139">
        <f>K18+K22+K32</f>
        <v>0</v>
      </c>
      <c r="M17" s="139">
        <f>M18+M22+M32</f>
        <v>0</v>
      </c>
      <c r="N17" s="176"/>
      <c r="P17" s="137" t="s">
        <v>109</v>
      </c>
    </row>
    <row r="18" spans="2:16" s="131" customFormat="1" ht="12.75" customHeight="1">
      <c r="B18" s="140" t="s">
        <v>63</v>
      </c>
      <c r="D18" s="141" t="s">
        <v>118</v>
      </c>
      <c r="E18" s="141" t="s">
        <v>119</v>
      </c>
      <c r="H18" s="176"/>
      <c r="I18" s="142">
        <f>SUM(I19:I21)</f>
        <v>0</v>
      </c>
      <c r="K18" s="143">
        <f>SUM(K19:K21)</f>
        <v>0</v>
      </c>
      <c r="M18" s="143">
        <f>SUM(M19:M21)</f>
        <v>0</v>
      </c>
      <c r="N18" s="176"/>
      <c r="P18" s="141" t="s">
        <v>115</v>
      </c>
    </row>
    <row r="19" spans="1:16" s="16" customFormat="1" ht="24" customHeight="1">
      <c r="A19" s="159" t="s">
        <v>115</v>
      </c>
      <c r="B19" s="159" t="s">
        <v>110</v>
      </c>
      <c r="C19" s="159" t="s">
        <v>120</v>
      </c>
      <c r="D19" s="16" t="s">
        <v>121</v>
      </c>
      <c r="E19" s="160" t="s">
        <v>122</v>
      </c>
      <c r="F19" s="159" t="s">
        <v>114</v>
      </c>
      <c r="G19" s="161">
        <v>766.16</v>
      </c>
      <c r="H19" s="177">
        <v>0</v>
      </c>
      <c r="I19" s="162">
        <f>ROUND(G19*H19,2)</f>
        <v>0</v>
      </c>
      <c r="J19" s="163">
        <v>0</v>
      </c>
      <c r="K19" s="161">
        <f>G19*J19</f>
        <v>0</v>
      </c>
      <c r="L19" s="163">
        <v>0</v>
      </c>
      <c r="M19" s="161">
        <f>G19*L19</f>
        <v>0</v>
      </c>
      <c r="N19" s="182">
        <v>21</v>
      </c>
      <c r="O19" s="164">
        <v>4</v>
      </c>
      <c r="P19" s="16" t="s">
        <v>107</v>
      </c>
    </row>
    <row r="20" spans="1:16" s="16" customFormat="1" ht="24" customHeight="1">
      <c r="A20" s="159" t="s">
        <v>107</v>
      </c>
      <c r="B20" s="159" t="s">
        <v>110</v>
      </c>
      <c r="C20" s="159" t="s">
        <v>120</v>
      </c>
      <c r="D20" s="16" t="s">
        <v>123</v>
      </c>
      <c r="E20" s="160" t="s">
        <v>124</v>
      </c>
      <c r="F20" s="159" t="s">
        <v>114</v>
      </c>
      <c r="G20" s="161">
        <v>45969.6</v>
      </c>
      <c r="H20" s="177">
        <v>0</v>
      </c>
      <c r="I20" s="162">
        <f>ROUND(G20*H20,2)</f>
        <v>0</v>
      </c>
      <c r="J20" s="163">
        <v>0</v>
      </c>
      <c r="K20" s="161">
        <f>G20*J20</f>
        <v>0</v>
      </c>
      <c r="L20" s="163">
        <v>0</v>
      </c>
      <c r="M20" s="161">
        <f>G20*L20</f>
        <v>0</v>
      </c>
      <c r="N20" s="182">
        <v>21</v>
      </c>
      <c r="O20" s="164">
        <v>4</v>
      </c>
      <c r="P20" s="16" t="s">
        <v>107</v>
      </c>
    </row>
    <row r="21" spans="1:16" s="16" customFormat="1" ht="24" customHeight="1">
      <c r="A21" s="159" t="s">
        <v>125</v>
      </c>
      <c r="B21" s="159" t="s">
        <v>110</v>
      </c>
      <c r="C21" s="159" t="s">
        <v>120</v>
      </c>
      <c r="D21" s="16" t="s">
        <v>126</v>
      </c>
      <c r="E21" s="160" t="s">
        <v>127</v>
      </c>
      <c r="F21" s="159" t="s">
        <v>114</v>
      </c>
      <c r="G21" s="161">
        <v>766.16</v>
      </c>
      <c r="H21" s="177">
        <v>0</v>
      </c>
      <c r="I21" s="162">
        <f>ROUND(G21*H21,2)</f>
        <v>0</v>
      </c>
      <c r="J21" s="163">
        <v>0</v>
      </c>
      <c r="K21" s="161">
        <f>G21*J21</f>
        <v>0</v>
      </c>
      <c r="L21" s="163">
        <v>0</v>
      </c>
      <c r="M21" s="161">
        <f>G21*L21</f>
        <v>0</v>
      </c>
      <c r="N21" s="182">
        <v>21</v>
      </c>
      <c r="O21" s="164">
        <v>4</v>
      </c>
      <c r="P21" s="16" t="s">
        <v>107</v>
      </c>
    </row>
    <row r="22" spans="2:16" s="131" customFormat="1" ht="12.75" customHeight="1">
      <c r="B22" s="140" t="s">
        <v>63</v>
      </c>
      <c r="D22" s="141" t="s">
        <v>128</v>
      </c>
      <c r="E22" s="141" t="s">
        <v>129</v>
      </c>
      <c r="H22" s="176"/>
      <c r="I22" s="142">
        <f>SUM(I23:I31)</f>
        <v>0</v>
      </c>
      <c r="K22" s="143">
        <f>SUM(K23:K31)</f>
        <v>0</v>
      </c>
      <c r="M22" s="143">
        <f>SUM(M23:M31)</f>
        <v>0</v>
      </c>
      <c r="N22" s="176"/>
      <c r="P22" s="141" t="s">
        <v>115</v>
      </c>
    </row>
    <row r="23" spans="1:16" s="16" customFormat="1" ht="13.5" customHeight="1">
      <c r="A23" s="159" t="s">
        <v>130</v>
      </c>
      <c r="B23" s="159" t="s">
        <v>110</v>
      </c>
      <c r="C23" s="159" t="s">
        <v>131</v>
      </c>
      <c r="D23" s="16" t="s">
        <v>132</v>
      </c>
      <c r="E23" s="160" t="s">
        <v>133</v>
      </c>
      <c r="F23" s="159" t="s">
        <v>134</v>
      </c>
      <c r="G23" s="161">
        <v>2.9</v>
      </c>
      <c r="H23" s="177">
        <v>0</v>
      </c>
      <c r="I23" s="162">
        <f aca="true" t="shared" si="0" ref="I23:I31">ROUND(G23*H23,2)</f>
        <v>0</v>
      </c>
      <c r="J23" s="163">
        <v>0</v>
      </c>
      <c r="K23" s="161">
        <f aca="true" t="shared" si="1" ref="K23:K31">G23*J23</f>
        <v>0</v>
      </c>
      <c r="L23" s="163">
        <v>0</v>
      </c>
      <c r="M23" s="161">
        <f aca="true" t="shared" si="2" ref="M23:M31">G23*L23</f>
        <v>0</v>
      </c>
      <c r="N23" s="182">
        <v>21</v>
      </c>
      <c r="O23" s="164">
        <v>4</v>
      </c>
      <c r="P23" s="16" t="s">
        <v>107</v>
      </c>
    </row>
    <row r="24" spans="1:16" s="16" customFormat="1" ht="13.5" customHeight="1">
      <c r="A24" s="159" t="s">
        <v>135</v>
      </c>
      <c r="B24" s="159" t="s">
        <v>110</v>
      </c>
      <c r="C24" s="159" t="s">
        <v>131</v>
      </c>
      <c r="D24" s="16" t="s">
        <v>136</v>
      </c>
      <c r="E24" s="160" t="s">
        <v>137</v>
      </c>
      <c r="F24" s="159" t="s">
        <v>138</v>
      </c>
      <c r="G24" s="161">
        <v>7.811</v>
      </c>
      <c r="H24" s="177">
        <v>0</v>
      </c>
      <c r="I24" s="162">
        <f t="shared" si="0"/>
        <v>0</v>
      </c>
      <c r="J24" s="163">
        <v>0</v>
      </c>
      <c r="K24" s="161">
        <f t="shared" si="1"/>
        <v>0</v>
      </c>
      <c r="L24" s="163">
        <v>0</v>
      </c>
      <c r="M24" s="161">
        <f t="shared" si="2"/>
        <v>0</v>
      </c>
      <c r="N24" s="182">
        <v>21</v>
      </c>
      <c r="O24" s="164">
        <v>4</v>
      </c>
      <c r="P24" s="16" t="s">
        <v>107</v>
      </c>
    </row>
    <row r="25" spans="1:16" s="16" customFormat="1" ht="13.5" customHeight="1">
      <c r="A25" s="159" t="s">
        <v>139</v>
      </c>
      <c r="B25" s="159" t="s">
        <v>110</v>
      </c>
      <c r="C25" s="159" t="s">
        <v>131</v>
      </c>
      <c r="D25" s="16" t="s">
        <v>140</v>
      </c>
      <c r="E25" s="160" t="s">
        <v>141</v>
      </c>
      <c r="F25" s="159" t="s">
        <v>138</v>
      </c>
      <c r="G25" s="161">
        <v>7.811</v>
      </c>
      <c r="H25" s="177">
        <v>0</v>
      </c>
      <c r="I25" s="162">
        <f t="shared" si="0"/>
        <v>0</v>
      </c>
      <c r="J25" s="163">
        <v>0</v>
      </c>
      <c r="K25" s="161">
        <f t="shared" si="1"/>
        <v>0</v>
      </c>
      <c r="L25" s="163">
        <v>0</v>
      </c>
      <c r="M25" s="161">
        <f t="shared" si="2"/>
        <v>0</v>
      </c>
      <c r="N25" s="182">
        <v>21</v>
      </c>
      <c r="O25" s="164">
        <v>4</v>
      </c>
      <c r="P25" s="16" t="s">
        <v>107</v>
      </c>
    </row>
    <row r="26" spans="1:16" s="16" customFormat="1" ht="13.5" customHeight="1">
      <c r="A26" s="159" t="s">
        <v>142</v>
      </c>
      <c r="B26" s="159" t="s">
        <v>110</v>
      </c>
      <c r="C26" s="159" t="s">
        <v>131</v>
      </c>
      <c r="D26" s="16" t="s">
        <v>143</v>
      </c>
      <c r="E26" s="160" t="s">
        <v>144</v>
      </c>
      <c r="F26" s="159" t="s">
        <v>138</v>
      </c>
      <c r="G26" s="161">
        <v>7.811</v>
      </c>
      <c r="H26" s="177">
        <v>0</v>
      </c>
      <c r="I26" s="162">
        <f t="shared" si="0"/>
        <v>0</v>
      </c>
      <c r="J26" s="163">
        <v>0</v>
      </c>
      <c r="K26" s="161">
        <f t="shared" si="1"/>
        <v>0</v>
      </c>
      <c r="L26" s="163">
        <v>0</v>
      </c>
      <c r="M26" s="161">
        <f t="shared" si="2"/>
        <v>0</v>
      </c>
      <c r="N26" s="182">
        <v>21</v>
      </c>
      <c r="O26" s="164">
        <v>4</v>
      </c>
      <c r="P26" s="16" t="s">
        <v>107</v>
      </c>
    </row>
    <row r="27" spans="1:16" s="16" customFormat="1" ht="13.5" customHeight="1">
      <c r="A27" s="159" t="s">
        <v>116</v>
      </c>
      <c r="B27" s="159" t="s">
        <v>110</v>
      </c>
      <c r="C27" s="159" t="s">
        <v>131</v>
      </c>
      <c r="D27" s="16" t="s">
        <v>145</v>
      </c>
      <c r="E27" s="160" t="s">
        <v>146</v>
      </c>
      <c r="F27" s="159" t="s">
        <v>138</v>
      </c>
      <c r="G27" s="161">
        <v>7.811</v>
      </c>
      <c r="H27" s="177">
        <v>0</v>
      </c>
      <c r="I27" s="162">
        <f t="shared" si="0"/>
        <v>0</v>
      </c>
      <c r="J27" s="163">
        <v>0</v>
      </c>
      <c r="K27" s="161">
        <f t="shared" si="1"/>
        <v>0</v>
      </c>
      <c r="L27" s="163">
        <v>0</v>
      </c>
      <c r="M27" s="161">
        <f t="shared" si="2"/>
        <v>0</v>
      </c>
      <c r="N27" s="182">
        <v>21</v>
      </c>
      <c r="O27" s="164">
        <v>4</v>
      </c>
      <c r="P27" s="16" t="s">
        <v>107</v>
      </c>
    </row>
    <row r="28" spans="1:16" s="16" customFormat="1" ht="13.5" customHeight="1">
      <c r="A28" s="159" t="s">
        <v>147</v>
      </c>
      <c r="B28" s="159" t="s">
        <v>110</v>
      </c>
      <c r="C28" s="159" t="s">
        <v>131</v>
      </c>
      <c r="D28" s="16" t="s">
        <v>148</v>
      </c>
      <c r="E28" s="160" t="s">
        <v>149</v>
      </c>
      <c r="F28" s="159" t="s">
        <v>138</v>
      </c>
      <c r="G28" s="161">
        <v>7.811</v>
      </c>
      <c r="H28" s="177">
        <v>0</v>
      </c>
      <c r="I28" s="162">
        <f t="shared" si="0"/>
        <v>0</v>
      </c>
      <c r="J28" s="163">
        <v>0</v>
      </c>
      <c r="K28" s="161">
        <f t="shared" si="1"/>
        <v>0</v>
      </c>
      <c r="L28" s="163">
        <v>0</v>
      </c>
      <c r="M28" s="161">
        <f t="shared" si="2"/>
        <v>0</v>
      </c>
      <c r="N28" s="182">
        <v>21</v>
      </c>
      <c r="O28" s="164">
        <v>4</v>
      </c>
      <c r="P28" s="16" t="s">
        <v>107</v>
      </c>
    </row>
    <row r="29" spans="1:16" s="16" customFormat="1" ht="24" customHeight="1">
      <c r="A29" s="159" t="s">
        <v>150</v>
      </c>
      <c r="B29" s="159" t="s">
        <v>110</v>
      </c>
      <c r="C29" s="159" t="s">
        <v>131</v>
      </c>
      <c r="D29" s="16" t="s">
        <v>151</v>
      </c>
      <c r="E29" s="160" t="s">
        <v>152</v>
      </c>
      <c r="F29" s="159" t="s">
        <v>138</v>
      </c>
      <c r="G29" s="161">
        <v>7.811</v>
      </c>
      <c r="H29" s="177">
        <v>0</v>
      </c>
      <c r="I29" s="162">
        <f t="shared" si="0"/>
        <v>0</v>
      </c>
      <c r="J29" s="163">
        <v>0</v>
      </c>
      <c r="K29" s="161">
        <f t="shared" si="1"/>
        <v>0</v>
      </c>
      <c r="L29" s="163">
        <v>0</v>
      </c>
      <c r="M29" s="161">
        <f t="shared" si="2"/>
        <v>0</v>
      </c>
      <c r="N29" s="182">
        <v>21</v>
      </c>
      <c r="O29" s="164">
        <v>4</v>
      </c>
      <c r="P29" s="16" t="s">
        <v>107</v>
      </c>
    </row>
    <row r="30" spans="1:16" s="16" customFormat="1" ht="24" customHeight="1">
      <c r="A30" s="159" t="s">
        <v>153</v>
      </c>
      <c r="B30" s="159" t="s">
        <v>110</v>
      </c>
      <c r="C30" s="159" t="s">
        <v>131</v>
      </c>
      <c r="D30" s="16" t="s">
        <v>154</v>
      </c>
      <c r="E30" s="160" t="s">
        <v>155</v>
      </c>
      <c r="F30" s="159" t="s">
        <v>138</v>
      </c>
      <c r="G30" s="161">
        <v>4.976</v>
      </c>
      <c r="H30" s="177">
        <v>0</v>
      </c>
      <c r="I30" s="162">
        <f t="shared" si="0"/>
        <v>0</v>
      </c>
      <c r="J30" s="163">
        <v>0</v>
      </c>
      <c r="K30" s="161">
        <f t="shared" si="1"/>
        <v>0</v>
      </c>
      <c r="L30" s="163">
        <v>0</v>
      </c>
      <c r="M30" s="161">
        <f t="shared" si="2"/>
        <v>0</v>
      </c>
      <c r="N30" s="182">
        <v>21</v>
      </c>
      <c r="O30" s="164">
        <v>4</v>
      </c>
      <c r="P30" s="16" t="s">
        <v>107</v>
      </c>
    </row>
    <row r="31" spans="1:16" s="16" customFormat="1" ht="13.5" customHeight="1">
      <c r="A31" s="159" t="s">
        <v>156</v>
      </c>
      <c r="B31" s="159" t="s">
        <v>110</v>
      </c>
      <c r="C31" s="159" t="s">
        <v>131</v>
      </c>
      <c r="D31" s="16" t="s">
        <v>157</v>
      </c>
      <c r="E31" s="160" t="s">
        <v>158</v>
      </c>
      <c r="F31" s="159" t="s">
        <v>138</v>
      </c>
      <c r="G31" s="161">
        <v>2.835</v>
      </c>
      <c r="H31" s="177">
        <v>0</v>
      </c>
      <c r="I31" s="162">
        <f t="shared" si="0"/>
        <v>0</v>
      </c>
      <c r="J31" s="163">
        <v>0</v>
      </c>
      <c r="K31" s="161">
        <f t="shared" si="1"/>
        <v>0</v>
      </c>
      <c r="L31" s="163">
        <v>0</v>
      </c>
      <c r="M31" s="161">
        <f t="shared" si="2"/>
        <v>0</v>
      </c>
      <c r="N31" s="182">
        <v>21</v>
      </c>
      <c r="O31" s="164">
        <v>4</v>
      </c>
      <c r="P31" s="16" t="s">
        <v>107</v>
      </c>
    </row>
    <row r="32" spans="2:16" s="131" customFormat="1" ht="12.75" customHeight="1">
      <c r="B32" s="140" t="s">
        <v>63</v>
      </c>
      <c r="D32" s="141" t="s">
        <v>159</v>
      </c>
      <c r="E32" s="141" t="s">
        <v>160</v>
      </c>
      <c r="H32" s="176"/>
      <c r="I32" s="142">
        <f>I33</f>
        <v>0</v>
      </c>
      <c r="K32" s="143">
        <f>K33</f>
        <v>0</v>
      </c>
      <c r="M32" s="143">
        <f>M33</f>
        <v>0</v>
      </c>
      <c r="N32" s="176"/>
      <c r="P32" s="141" t="s">
        <v>115</v>
      </c>
    </row>
    <row r="33" spans="1:16" s="16" customFormat="1" ht="13.5" customHeight="1">
      <c r="A33" s="159" t="s">
        <v>161</v>
      </c>
      <c r="B33" s="159" t="s">
        <v>110</v>
      </c>
      <c r="C33" s="159" t="s">
        <v>162</v>
      </c>
      <c r="D33" s="16" t="s">
        <v>163</v>
      </c>
      <c r="E33" s="160" t="s">
        <v>164</v>
      </c>
      <c r="F33" s="159" t="s">
        <v>138</v>
      </c>
      <c r="G33" s="161">
        <v>1.627</v>
      </c>
      <c r="H33" s="177">
        <v>0</v>
      </c>
      <c r="I33" s="162">
        <f>ROUND(G33*H33,2)</f>
        <v>0</v>
      </c>
      <c r="J33" s="163">
        <v>0</v>
      </c>
      <c r="K33" s="161">
        <f>G33*J33</f>
        <v>0</v>
      </c>
      <c r="L33" s="163">
        <v>0</v>
      </c>
      <c r="M33" s="161">
        <f>G33*L33</f>
        <v>0</v>
      </c>
      <c r="N33" s="182">
        <v>21</v>
      </c>
      <c r="O33" s="164">
        <v>4</v>
      </c>
      <c r="P33" s="16" t="s">
        <v>107</v>
      </c>
    </row>
    <row r="34" spans="2:16" s="131" customFormat="1" ht="12.75" customHeight="1">
      <c r="B34" s="132" t="s">
        <v>63</v>
      </c>
      <c r="D34" s="133" t="s">
        <v>50</v>
      </c>
      <c r="E34" s="133" t="s">
        <v>165</v>
      </c>
      <c r="H34" s="176"/>
      <c r="I34" s="134">
        <f>I35+I40+I55+I101+I103+I109</f>
        <v>0</v>
      </c>
      <c r="K34" s="135">
        <f>K35+K40+K55+K101+K103+K109</f>
        <v>0</v>
      </c>
      <c r="M34" s="135">
        <f>M35+M40+M55+M101+M103+M109</f>
        <v>0</v>
      </c>
      <c r="N34" s="176"/>
      <c r="P34" s="133" t="s">
        <v>106</v>
      </c>
    </row>
    <row r="35" spans="2:16" s="131" customFormat="1" ht="12.75" customHeight="1">
      <c r="B35" s="136" t="s">
        <v>63</v>
      </c>
      <c r="D35" s="137" t="s">
        <v>166</v>
      </c>
      <c r="E35" s="137" t="s">
        <v>167</v>
      </c>
      <c r="H35" s="176"/>
      <c r="I35" s="138">
        <f>SUM(I36:I39)</f>
        <v>0</v>
      </c>
      <c r="K35" s="139">
        <f>SUM(K36:K39)</f>
        <v>0</v>
      </c>
      <c r="M35" s="139">
        <f>SUM(M36:M39)</f>
        <v>0</v>
      </c>
      <c r="N35" s="176"/>
      <c r="P35" s="137" t="s">
        <v>109</v>
      </c>
    </row>
    <row r="36" spans="1:16" s="16" customFormat="1" ht="13.5" customHeight="1">
      <c r="A36" s="159" t="s">
        <v>168</v>
      </c>
      <c r="B36" s="159" t="s">
        <v>110</v>
      </c>
      <c r="C36" s="159" t="s">
        <v>166</v>
      </c>
      <c r="D36" s="16" t="s">
        <v>169</v>
      </c>
      <c r="E36" s="160" t="s">
        <v>170</v>
      </c>
      <c r="F36" s="159" t="s">
        <v>114</v>
      </c>
      <c r="G36" s="161">
        <v>316.38</v>
      </c>
      <c r="H36" s="177">
        <v>0</v>
      </c>
      <c r="I36" s="162">
        <f>ROUND(G36*H36,2)</f>
        <v>0</v>
      </c>
      <c r="J36" s="163">
        <v>0</v>
      </c>
      <c r="K36" s="161">
        <f>G36*J36</f>
        <v>0</v>
      </c>
      <c r="L36" s="163">
        <v>0</v>
      </c>
      <c r="M36" s="161">
        <f>G36*L36</f>
        <v>0</v>
      </c>
      <c r="N36" s="182">
        <v>21</v>
      </c>
      <c r="O36" s="164">
        <v>16</v>
      </c>
      <c r="P36" s="16" t="s">
        <v>115</v>
      </c>
    </row>
    <row r="37" spans="1:16" s="16" customFormat="1" ht="13.5" customHeight="1">
      <c r="A37" s="159" t="s">
        <v>171</v>
      </c>
      <c r="B37" s="159" t="s">
        <v>110</v>
      </c>
      <c r="C37" s="159" t="s">
        <v>166</v>
      </c>
      <c r="D37" s="16" t="s">
        <v>172</v>
      </c>
      <c r="E37" s="160" t="s">
        <v>173</v>
      </c>
      <c r="F37" s="159" t="s">
        <v>114</v>
      </c>
      <c r="G37" s="161">
        <v>80.24</v>
      </c>
      <c r="H37" s="177">
        <v>0</v>
      </c>
      <c r="I37" s="162">
        <f>ROUND(G37*H37,2)</f>
        <v>0</v>
      </c>
      <c r="J37" s="163">
        <v>0</v>
      </c>
      <c r="K37" s="161">
        <f>G37*J37</f>
        <v>0</v>
      </c>
      <c r="L37" s="163">
        <v>0</v>
      </c>
      <c r="M37" s="161">
        <f>G37*L37</f>
        <v>0</v>
      </c>
      <c r="N37" s="182">
        <v>21</v>
      </c>
      <c r="O37" s="164">
        <v>16</v>
      </c>
      <c r="P37" s="16" t="s">
        <v>115</v>
      </c>
    </row>
    <row r="38" spans="1:16" s="16" customFormat="1" ht="13.5" customHeight="1">
      <c r="A38" s="165" t="s">
        <v>174</v>
      </c>
      <c r="B38" s="165" t="s">
        <v>175</v>
      </c>
      <c r="C38" s="165" t="s">
        <v>176</v>
      </c>
      <c r="D38" s="166" t="s">
        <v>177</v>
      </c>
      <c r="E38" s="167" t="s">
        <v>178</v>
      </c>
      <c r="F38" s="165" t="s">
        <v>114</v>
      </c>
      <c r="G38" s="168">
        <v>475.944</v>
      </c>
      <c r="H38" s="178">
        <v>0</v>
      </c>
      <c r="I38" s="169">
        <f>ROUND(G38*H38,2)</f>
        <v>0</v>
      </c>
      <c r="J38" s="170">
        <v>0</v>
      </c>
      <c r="K38" s="168">
        <f>G38*J38</f>
        <v>0</v>
      </c>
      <c r="L38" s="170">
        <v>0</v>
      </c>
      <c r="M38" s="168">
        <f>G38*L38</f>
        <v>0</v>
      </c>
      <c r="N38" s="183">
        <v>21</v>
      </c>
      <c r="O38" s="171">
        <v>32</v>
      </c>
      <c r="P38" s="166" t="s">
        <v>115</v>
      </c>
    </row>
    <row r="39" spans="1:16" s="16" customFormat="1" ht="13.5" customHeight="1">
      <c r="A39" s="159" t="s">
        <v>179</v>
      </c>
      <c r="B39" s="159" t="s">
        <v>110</v>
      </c>
      <c r="C39" s="159" t="s">
        <v>166</v>
      </c>
      <c r="D39" s="16" t="s">
        <v>180</v>
      </c>
      <c r="E39" s="160" t="s">
        <v>181</v>
      </c>
      <c r="F39" s="159" t="s">
        <v>138</v>
      </c>
      <c r="G39" s="161">
        <v>0.674</v>
      </c>
      <c r="H39" s="177">
        <v>0</v>
      </c>
      <c r="I39" s="162">
        <f>ROUND(G39*H39,2)</f>
        <v>0</v>
      </c>
      <c r="J39" s="163">
        <v>0</v>
      </c>
      <c r="K39" s="161">
        <f>G39*J39</f>
        <v>0</v>
      </c>
      <c r="L39" s="163">
        <v>0</v>
      </c>
      <c r="M39" s="161">
        <f>G39*L39</f>
        <v>0</v>
      </c>
      <c r="N39" s="182">
        <v>21</v>
      </c>
      <c r="O39" s="164">
        <v>16</v>
      </c>
      <c r="P39" s="16" t="s">
        <v>115</v>
      </c>
    </row>
    <row r="40" spans="2:16" s="131" customFormat="1" ht="12.75" customHeight="1">
      <c r="B40" s="136" t="s">
        <v>63</v>
      </c>
      <c r="D40" s="137" t="s">
        <v>182</v>
      </c>
      <c r="E40" s="137" t="s">
        <v>183</v>
      </c>
      <c r="H40" s="176"/>
      <c r="I40" s="138">
        <f>SUM(I41:I54)</f>
        <v>0</v>
      </c>
      <c r="K40" s="139">
        <f>SUM(K41:K54)</f>
        <v>0</v>
      </c>
      <c r="M40" s="139">
        <f>SUM(M41:M54)</f>
        <v>0</v>
      </c>
      <c r="N40" s="176"/>
      <c r="P40" s="137" t="s">
        <v>109</v>
      </c>
    </row>
    <row r="41" spans="1:16" s="16" customFormat="1" ht="13.5" customHeight="1">
      <c r="A41" s="159" t="s">
        <v>184</v>
      </c>
      <c r="B41" s="159" t="s">
        <v>110</v>
      </c>
      <c r="C41" s="159" t="s">
        <v>182</v>
      </c>
      <c r="D41" s="16" t="s">
        <v>185</v>
      </c>
      <c r="E41" s="160" t="s">
        <v>186</v>
      </c>
      <c r="F41" s="159" t="s">
        <v>134</v>
      </c>
      <c r="G41" s="161">
        <v>13.6</v>
      </c>
      <c r="H41" s="177">
        <v>0</v>
      </c>
      <c r="I41" s="162">
        <f aca="true" t="shared" si="3" ref="I41:I54">ROUND(G41*H41,2)</f>
        <v>0</v>
      </c>
      <c r="J41" s="163">
        <v>0</v>
      </c>
      <c r="K41" s="161">
        <f aca="true" t="shared" si="4" ref="K41:K54">G41*J41</f>
        <v>0</v>
      </c>
      <c r="L41" s="163">
        <v>0</v>
      </c>
      <c r="M41" s="161">
        <f aca="true" t="shared" si="5" ref="M41:M54">G41*L41</f>
        <v>0</v>
      </c>
      <c r="N41" s="182">
        <v>21</v>
      </c>
      <c r="O41" s="164">
        <v>16</v>
      </c>
      <c r="P41" s="16" t="s">
        <v>115</v>
      </c>
    </row>
    <row r="42" spans="1:16" s="16" customFormat="1" ht="24" customHeight="1">
      <c r="A42" s="159" t="s">
        <v>187</v>
      </c>
      <c r="B42" s="159" t="s">
        <v>110</v>
      </c>
      <c r="C42" s="159" t="s">
        <v>182</v>
      </c>
      <c r="D42" s="16" t="s">
        <v>188</v>
      </c>
      <c r="E42" s="160" t="s">
        <v>189</v>
      </c>
      <c r="F42" s="159" t="s">
        <v>134</v>
      </c>
      <c r="G42" s="161">
        <v>43.3</v>
      </c>
      <c r="H42" s="177">
        <v>0</v>
      </c>
      <c r="I42" s="162">
        <f t="shared" si="3"/>
        <v>0</v>
      </c>
      <c r="J42" s="163">
        <v>0</v>
      </c>
      <c r="K42" s="161">
        <f t="shared" si="4"/>
        <v>0</v>
      </c>
      <c r="L42" s="163">
        <v>0</v>
      </c>
      <c r="M42" s="161">
        <f t="shared" si="5"/>
        <v>0</v>
      </c>
      <c r="N42" s="182">
        <v>21</v>
      </c>
      <c r="O42" s="164">
        <v>16</v>
      </c>
      <c r="P42" s="16" t="s">
        <v>115</v>
      </c>
    </row>
    <row r="43" spans="1:16" s="16" customFormat="1" ht="13.5" customHeight="1">
      <c r="A43" s="165" t="s">
        <v>190</v>
      </c>
      <c r="B43" s="165" t="s">
        <v>175</v>
      </c>
      <c r="C43" s="165" t="s">
        <v>176</v>
      </c>
      <c r="D43" s="166" t="s">
        <v>191</v>
      </c>
      <c r="E43" s="167" t="s">
        <v>192</v>
      </c>
      <c r="F43" s="165" t="s">
        <v>193</v>
      </c>
      <c r="G43" s="168">
        <v>0.82</v>
      </c>
      <c r="H43" s="178">
        <v>0</v>
      </c>
      <c r="I43" s="169">
        <f t="shared" si="3"/>
        <v>0</v>
      </c>
      <c r="J43" s="170">
        <v>0</v>
      </c>
      <c r="K43" s="168">
        <f t="shared" si="4"/>
        <v>0</v>
      </c>
      <c r="L43" s="170">
        <v>0</v>
      </c>
      <c r="M43" s="168">
        <f t="shared" si="5"/>
        <v>0</v>
      </c>
      <c r="N43" s="183">
        <v>21</v>
      </c>
      <c r="O43" s="171">
        <v>32</v>
      </c>
      <c r="P43" s="166" t="s">
        <v>115</v>
      </c>
    </row>
    <row r="44" spans="1:16" s="16" customFormat="1" ht="13.5" customHeight="1">
      <c r="A44" s="159" t="s">
        <v>194</v>
      </c>
      <c r="B44" s="159" t="s">
        <v>110</v>
      </c>
      <c r="C44" s="159" t="s">
        <v>182</v>
      </c>
      <c r="D44" s="16" t="s">
        <v>195</v>
      </c>
      <c r="E44" s="160" t="s">
        <v>196</v>
      </c>
      <c r="F44" s="159" t="s">
        <v>193</v>
      </c>
      <c r="G44" s="161">
        <v>0.82</v>
      </c>
      <c r="H44" s="177">
        <v>0</v>
      </c>
      <c r="I44" s="162">
        <f t="shared" si="3"/>
        <v>0</v>
      </c>
      <c r="J44" s="163">
        <v>0</v>
      </c>
      <c r="K44" s="161">
        <f t="shared" si="4"/>
        <v>0</v>
      </c>
      <c r="L44" s="163">
        <v>0</v>
      </c>
      <c r="M44" s="161">
        <f t="shared" si="5"/>
        <v>0</v>
      </c>
      <c r="N44" s="182">
        <v>21</v>
      </c>
      <c r="O44" s="164">
        <v>16</v>
      </c>
      <c r="P44" s="16" t="s">
        <v>115</v>
      </c>
    </row>
    <row r="45" spans="1:16" s="16" customFormat="1" ht="13.5" customHeight="1">
      <c r="A45" s="159" t="s">
        <v>197</v>
      </c>
      <c r="B45" s="159" t="s">
        <v>110</v>
      </c>
      <c r="C45" s="159" t="s">
        <v>182</v>
      </c>
      <c r="D45" s="16" t="s">
        <v>198</v>
      </c>
      <c r="E45" s="160" t="s">
        <v>199</v>
      </c>
      <c r="F45" s="159" t="s">
        <v>134</v>
      </c>
      <c r="G45" s="161">
        <v>10</v>
      </c>
      <c r="H45" s="177">
        <v>0</v>
      </c>
      <c r="I45" s="162">
        <f t="shared" si="3"/>
        <v>0</v>
      </c>
      <c r="J45" s="163">
        <v>0</v>
      </c>
      <c r="K45" s="161">
        <f t="shared" si="4"/>
        <v>0</v>
      </c>
      <c r="L45" s="163">
        <v>0</v>
      </c>
      <c r="M45" s="161">
        <f t="shared" si="5"/>
        <v>0</v>
      </c>
      <c r="N45" s="182">
        <v>21</v>
      </c>
      <c r="O45" s="164">
        <v>16</v>
      </c>
      <c r="P45" s="16" t="s">
        <v>115</v>
      </c>
    </row>
    <row r="46" spans="1:16" s="16" customFormat="1" ht="24" customHeight="1">
      <c r="A46" s="159" t="s">
        <v>200</v>
      </c>
      <c r="B46" s="159" t="s">
        <v>110</v>
      </c>
      <c r="C46" s="159" t="s">
        <v>182</v>
      </c>
      <c r="D46" s="16" t="s">
        <v>201</v>
      </c>
      <c r="E46" s="160" t="s">
        <v>202</v>
      </c>
      <c r="F46" s="159" t="s">
        <v>134</v>
      </c>
      <c r="G46" s="161">
        <v>10</v>
      </c>
      <c r="H46" s="177">
        <v>0</v>
      </c>
      <c r="I46" s="162">
        <f t="shared" si="3"/>
        <v>0</v>
      </c>
      <c r="J46" s="163">
        <v>0</v>
      </c>
      <c r="K46" s="161">
        <f t="shared" si="4"/>
        <v>0</v>
      </c>
      <c r="L46" s="163">
        <v>0</v>
      </c>
      <c r="M46" s="161">
        <f t="shared" si="5"/>
        <v>0</v>
      </c>
      <c r="N46" s="182">
        <v>21</v>
      </c>
      <c r="O46" s="164">
        <v>16</v>
      </c>
      <c r="P46" s="16" t="s">
        <v>115</v>
      </c>
    </row>
    <row r="47" spans="1:16" s="16" customFormat="1" ht="13.5" customHeight="1">
      <c r="A47" s="159" t="s">
        <v>203</v>
      </c>
      <c r="B47" s="159" t="s">
        <v>110</v>
      </c>
      <c r="C47" s="159" t="s">
        <v>182</v>
      </c>
      <c r="D47" s="16" t="s">
        <v>204</v>
      </c>
      <c r="E47" s="160" t="s">
        <v>205</v>
      </c>
      <c r="F47" s="159" t="s">
        <v>114</v>
      </c>
      <c r="G47" s="161">
        <v>118.986</v>
      </c>
      <c r="H47" s="177">
        <v>0</v>
      </c>
      <c r="I47" s="162">
        <f t="shared" si="3"/>
        <v>0</v>
      </c>
      <c r="J47" s="163">
        <v>0</v>
      </c>
      <c r="K47" s="161">
        <f t="shared" si="4"/>
        <v>0</v>
      </c>
      <c r="L47" s="163">
        <v>0</v>
      </c>
      <c r="M47" s="161">
        <f t="shared" si="5"/>
        <v>0</v>
      </c>
      <c r="N47" s="182">
        <v>21</v>
      </c>
      <c r="O47" s="164">
        <v>16</v>
      </c>
      <c r="P47" s="16" t="s">
        <v>115</v>
      </c>
    </row>
    <row r="48" spans="1:16" s="16" customFormat="1" ht="13.5" customHeight="1">
      <c r="A48" s="159" t="s">
        <v>206</v>
      </c>
      <c r="B48" s="159" t="s">
        <v>110</v>
      </c>
      <c r="C48" s="159" t="s">
        <v>182</v>
      </c>
      <c r="D48" s="16" t="s">
        <v>207</v>
      </c>
      <c r="E48" s="160" t="s">
        <v>208</v>
      </c>
      <c r="F48" s="159" t="s">
        <v>114</v>
      </c>
      <c r="G48" s="161">
        <v>118.986</v>
      </c>
      <c r="H48" s="177">
        <v>0</v>
      </c>
      <c r="I48" s="162">
        <f t="shared" si="3"/>
        <v>0</v>
      </c>
      <c r="J48" s="163">
        <v>0</v>
      </c>
      <c r="K48" s="161">
        <f t="shared" si="4"/>
        <v>0</v>
      </c>
      <c r="L48" s="163">
        <v>0</v>
      </c>
      <c r="M48" s="161">
        <f t="shared" si="5"/>
        <v>0</v>
      </c>
      <c r="N48" s="182">
        <v>21</v>
      </c>
      <c r="O48" s="164">
        <v>16</v>
      </c>
      <c r="P48" s="16" t="s">
        <v>115</v>
      </c>
    </row>
    <row r="49" spans="1:16" s="16" customFormat="1" ht="13.5" customHeight="1">
      <c r="A49" s="159" t="s">
        <v>209</v>
      </c>
      <c r="B49" s="159" t="s">
        <v>110</v>
      </c>
      <c r="C49" s="159" t="s">
        <v>210</v>
      </c>
      <c r="D49" s="16" t="s">
        <v>211</v>
      </c>
      <c r="E49" s="160" t="s">
        <v>212</v>
      </c>
      <c r="F49" s="159" t="s">
        <v>213</v>
      </c>
      <c r="G49" s="161">
        <v>6</v>
      </c>
      <c r="H49" s="177">
        <v>0</v>
      </c>
      <c r="I49" s="162">
        <f t="shared" si="3"/>
        <v>0</v>
      </c>
      <c r="J49" s="163">
        <v>0</v>
      </c>
      <c r="K49" s="161">
        <f t="shared" si="4"/>
        <v>0</v>
      </c>
      <c r="L49" s="163">
        <v>0</v>
      </c>
      <c r="M49" s="161">
        <f t="shared" si="5"/>
        <v>0</v>
      </c>
      <c r="N49" s="182">
        <v>21</v>
      </c>
      <c r="O49" s="164">
        <v>16</v>
      </c>
      <c r="P49" s="16" t="s">
        <v>115</v>
      </c>
    </row>
    <row r="50" spans="1:16" s="16" customFormat="1" ht="13.5" customHeight="1">
      <c r="A50" s="159" t="s">
        <v>214</v>
      </c>
      <c r="B50" s="159" t="s">
        <v>110</v>
      </c>
      <c r="C50" s="159" t="s">
        <v>210</v>
      </c>
      <c r="D50" s="16" t="s">
        <v>215</v>
      </c>
      <c r="E50" s="160" t="s">
        <v>216</v>
      </c>
      <c r="F50" s="159" t="s">
        <v>213</v>
      </c>
      <c r="G50" s="161">
        <v>14</v>
      </c>
      <c r="H50" s="177">
        <v>0</v>
      </c>
      <c r="I50" s="162">
        <f t="shared" si="3"/>
        <v>0</v>
      </c>
      <c r="J50" s="163">
        <v>0</v>
      </c>
      <c r="K50" s="161">
        <f t="shared" si="4"/>
        <v>0</v>
      </c>
      <c r="L50" s="163">
        <v>0</v>
      </c>
      <c r="M50" s="161">
        <f t="shared" si="5"/>
        <v>0</v>
      </c>
      <c r="N50" s="182">
        <v>21</v>
      </c>
      <c r="O50" s="164">
        <v>16</v>
      </c>
      <c r="P50" s="16" t="s">
        <v>115</v>
      </c>
    </row>
    <row r="51" spans="1:16" s="16" customFormat="1" ht="13.5" customHeight="1">
      <c r="A51" s="159" t="s">
        <v>217</v>
      </c>
      <c r="B51" s="159" t="s">
        <v>110</v>
      </c>
      <c r="C51" s="159" t="s">
        <v>210</v>
      </c>
      <c r="D51" s="16" t="s">
        <v>218</v>
      </c>
      <c r="E51" s="160" t="s">
        <v>219</v>
      </c>
      <c r="F51" s="159" t="s">
        <v>213</v>
      </c>
      <c r="G51" s="161">
        <v>2</v>
      </c>
      <c r="H51" s="177">
        <v>0</v>
      </c>
      <c r="I51" s="162">
        <f t="shared" si="3"/>
        <v>0</v>
      </c>
      <c r="J51" s="163">
        <v>0</v>
      </c>
      <c r="K51" s="161">
        <f t="shared" si="4"/>
        <v>0</v>
      </c>
      <c r="L51" s="163">
        <v>0</v>
      </c>
      <c r="M51" s="161">
        <f t="shared" si="5"/>
        <v>0</v>
      </c>
      <c r="N51" s="182">
        <v>21</v>
      </c>
      <c r="O51" s="164">
        <v>16</v>
      </c>
      <c r="P51" s="16" t="s">
        <v>115</v>
      </c>
    </row>
    <row r="52" spans="1:16" s="16" customFormat="1" ht="13.5" customHeight="1">
      <c r="A52" s="159" t="s">
        <v>220</v>
      </c>
      <c r="B52" s="159" t="s">
        <v>110</v>
      </c>
      <c r="C52" s="159" t="s">
        <v>210</v>
      </c>
      <c r="D52" s="16" t="s">
        <v>221</v>
      </c>
      <c r="E52" s="160" t="s">
        <v>222</v>
      </c>
      <c r="F52" s="159" t="s">
        <v>213</v>
      </c>
      <c r="G52" s="161">
        <v>15</v>
      </c>
      <c r="H52" s="177">
        <v>0</v>
      </c>
      <c r="I52" s="162">
        <f t="shared" si="3"/>
        <v>0</v>
      </c>
      <c r="J52" s="163">
        <v>0</v>
      </c>
      <c r="K52" s="161">
        <f t="shared" si="4"/>
        <v>0</v>
      </c>
      <c r="L52" s="163">
        <v>0</v>
      </c>
      <c r="M52" s="161">
        <f t="shared" si="5"/>
        <v>0</v>
      </c>
      <c r="N52" s="182">
        <v>21</v>
      </c>
      <c r="O52" s="164">
        <v>16</v>
      </c>
      <c r="P52" s="16" t="s">
        <v>115</v>
      </c>
    </row>
    <row r="53" spans="1:16" s="16" customFormat="1" ht="13.5" customHeight="1">
      <c r="A53" s="159" t="s">
        <v>223</v>
      </c>
      <c r="B53" s="159" t="s">
        <v>110</v>
      </c>
      <c r="C53" s="159" t="s">
        <v>210</v>
      </c>
      <c r="D53" s="16" t="s">
        <v>224</v>
      </c>
      <c r="E53" s="160" t="s">
        <v>225</v>
      </c>
      <c r="F53" s="159" t="s">
        <v>213</v>
      </c>
      <c r="G53" s="161">
        <v>2</v>
      </c>
      <c r="H53" s="177">
        <v>0</v>
      </c>
      <c r="I53" s="162">
        <f t="shared" si="3"/>
        <v>0</v>
      </c>
      <c r="J53" s="163">
        <v>0</v>
      </c>
      <c r="K53" s="161">
        <f t="shared" si="4"/>
        <v>0</v>
      </c>
      <c r="L53" s="163">
        <v>0</v>
      </c>
      <c r="M53" s="161">
        <f t="shared" si="5"/>
        <v>0</v>
      </c>
      <c r="N53" s="182">
        <v>21</v>
      </c>
      <c r="O53" s="164">
        <v>16</v>
      </c>
      <c r="P53" s="16" t="s">
        <v>115</v>
      </c>
    </row>
    <row r="54" spans="1:16" s="16" customFormat="1" ht="13.5" customHeight="1">
      <c r="A54" s="159" t="s">
        <v>226</v>
      </c>
      <c r="B54" s="159" t="s">
        <v>110</v>
      </c>
      <c r="C54" s="159" t="s">
        <v>182</v>
      </c>
      <c r="D54" s="16" t="s">
        <v>227</v>
      </c>
      <c r="E54" s="160" t="s">
        <v>228</v>
      </c>
      <c r="F54" s="159" t="s">
        <v>138</v>
      </c>
      <c r="G54" s="161">
        <v>3.005</v>
      </c>
      <c r="H54" s="177">
        <v>0</v>
      </c>
      <c r="I54" s="162">
        <f t="shared" si="3"/>
        <v>0</v>
      </c>
      <c r="J54" s="163">
        <v>0</v>
      </c>
      <c r="K54" s="161">
        <f t="shared" si="4"/>
        <v>0</v>
      </c>
      <c r="L54" s="163">
        <v>0</v>
      </c>
      <c r="M54" s="161">
        <f t="shared" si="5"/>
        <v>0</v>
      </c>
      <c r="N54" s="182">
        <v>21</v>
      </c>
      <c r="O54" s="164">
        <v>16</v>
      </c>
      <c r="P54" s="16" t="s">
        <v>115</v>
      </c>
    </row>
    <row r="55" spans="2:16" s="131" customFormat="1" ht="12.75" customHeight="1">
      <c r="B55" s="136" t="s">
        <v>63</v>
      </c>
      <c r="D55" s="137" t="s">
        <v>229</v>
      </c>
      <c r="E55" s="137" t="s">
        <v>230</v>
      </c>
      <c r="H55" s="176"/>
      <c r="I55" s="138">
        <f>SUM(I56:I100)</f>
        <v>0</v>
      </c>
      <c r="K55" s="139">
        <f>SUM(K56:K100)</f>
        <v>0</v>
      </c>
      <c r="M55" s="139">
        <f>SUM(M56:M100)</f>
        <v>0</v>
      </c>
      <c r="N55" s="176"/>
      <c r="P55" s="137" t="s">
        <v>109</v>
      </c>
    </row>
    <row r="56" spans="1:16" s="16" customFormat="1" ht="13.5" customHeight="1">
      <c r="A56" s="159" t="s">
        <v>231</v>
      </c>
      <c r="B56" s="159" t="s">
        <v>110</v>
      </c>
      <c r="C56" s="159" t="s">
        <v>229</v>
      </c>
      <c r="D56" s="16" t="s">
        <v>232</v>
      </c>
      <c r="E56" s="160" t="s">
        <v>233</v>
      </c>
      <c r="F56" s="159" t="s">
        <v>134</v>
      </c>
      <c r="G56" s="161">
        <v>4</v>
      </c>
      <c r="H56" s="177">
        <v>0</v>
      </c>
      <c r="I56" s="162">
        <f aca="true" t="shared" si="6" ref="I56:I100">ROUND(G56*H56,2)</f>
        <v>0</v>
      </c>
      <c r="J56" s="163">
        <v>0</v>
      </c>
      <c r="K56" s="161">
        <f aca="true" t="shared" si="7" ref="K56:K100">G56*J56</f>
        <v>0</v>
      </c>
      <c r="L56" s="163">
        <v>0</v>
      </c>
      <c r="M56" s="161">
        <f aca="true" t="shared" si="8" ref="M56:M100">G56*L56</f>
        <v>0</v>
      </c>
      <c r="N56" s="182">
        <v>21</v>
      </c>
      <c r="O56" s="164">
        <v>16</v>
      </c>
      <c r="P56" s="16" t="s">
        <v>115</v>
      </c>
    </row>
    <row r="57" spans="1:16" s="16" customFormat="1" ht="13.5" customHeight="1">
      <c r="A57" s="159" t="s">
        <v>234</v>
      </c>
      <c r="B57" s="159" t="s">
        <v>110</v>
      </c>
      <c r="C57" s="159" t="s">
        <v>229</v>
      </c>
      <c r="D57" s="16" t="s">
        <v>235</v>
      </c>
      <c r="E57" s="160" t="s">
        <v>236</v>
      </c>
      <c r="F57" s="159" t="s">
        <v>114</v>
      </c>
      <c r="G57" s="161">
        <v>2.45</v>
      </c>
      <c r="H57" s="177">
        <v>0</v>
      </c>
      <c r="I57" s="162">
        <f t="shared" si="6"/>
        <v>0</v>
      </c>
      <c r="J57" s="163">
        <v>0</v>
      </c>
      <c r="K57" s="161">
        <f t="shared" si="7"/>
        <v>0</v>
      </c>
      <c r="L57" s="163">
        <v>0</v>
      </c>
      <c r="M57" s="161">
        <f t="shared" si="8"/>
        <v>0</v>
      </c>
      <c r="N57" s="182">
        <v>21</v>
      </c>
      <c r="O57" s="164">
        <v>16</v>
      </c>
      <c r="P57" s="16" t="s">
        <v>115</v>
      </c>
    </row>
    <row r="58" spans="1:16" s="16" customFormat="1" ht="13.5" customHeight="1">
      <c r="A58" s="159" t="s">
        <v>237</v>
      </c>
      <c r="B58" s="159" t="s">
        <v>110</v>
      </c>
      <c r="C58" s="159" t="s">
        <v>229</v>
      </c>
      <c r="D58" s="16" t="s">
        <v>238</v>
      </c>
      <c r="E58" s="160" t="s">
        <v>239</v>
      </c>
      <c r="F58" s="159" t="s">
        <v>114</v>
      </c>
      <c r="G58" s="161">
        <v>2.45</v>
      </c>
      <c r="H58" s="177">
        <v>0</v>
      </c>
      <c r="I58" s="162">
        <f t="shared" si="6"/>
        <v>0</v>
      </c>
      <c r="J58" s="163">
        <v>0</v>
      </c>
      <c r="K58" s="161">
        <f t="shared" si="7"/>
        <v>0</v>
      </c>
      <c r="L58" s="163">
        <v>0</v>
      </c>
      <c r="M58" s="161">
        <f t="shared" si="8"/>
        <v>0</v>
      </c>
      <c r="N58" s="182">
        <v>21</v>
      </c>
      <c r="O58" s="164">
        <v>16</v>
      </c>
      <c r="P58" s="16" t="s">
        <v>115</v>
      </c>
    </row>
    <row r="59" spans="1:16" s="16" customFormat="1" ht="13.5" customHeight="1">
      <c r="A59" s="159" t="s">
        <v>240</v>
      </c>
      <c r="B59" s="159" t="s">
        <v>110</v>
      </c>
      <c r="C59" s="159" t="s">
        <v>229</v>
      </c>
      <c r="D59" s="16" t="s">
        <v>241</v>
      </c>
      <c r="E59" s="160" t="s">
        <v>242</v>
      </c>
      <c r="F59" s="159" t="s">
        <v>243</v>
      </c>
      <c r="G59" s="161">
        <v>3</v>
      </c>
      <c r="H59" s="177">
        <v>0</v>
      </c>
      <c r="I59" s="162">
        <f t="shared" si="6"/>
        <v>0</v>
      </c>
      <c r="J59" s="163">
        <v>0</v>
      </c>
      <c r="K59" s="161">
        <f t="shared" si="7"/>
        <v>0</v>
      </c>
      <c r="L59" s="163">
        <v>0</v>
      </c>
      <c r="M59" s="161">
        <f t="shared" si="8"/>
        <v>0</v>
      </c>
      <c r="N59" s="182">
        <v>21</v>
      </c>
      <c r="O59" s="164">
        <v>16</v>
      </c>
      <c r="P59" s="16" t="s">
        <v>115</v>
      </c>
    </row>
    <row r="60" spans="1:16" s="16" customFormat="1" ht="13.5" customHeight="1">
      <c r="A60" s="159" t="s">
        <v>244</v>
      </c>
      <c r="B60" s="159" t="s">
        <v>110</v>
      </c>
      <c r="C60" s="159" t="s">
        <v>229</v>
      </c>
      <c r="D60" s="16" t="s">
        <v>245</v>
      </c>
      <c r="E60" s="160" t="s">
        <v>246</v>
      </c>
      <c r="F60" s="159" t="s">
        <v>243</v>
      </c>
      <c r="G60" s="161">
        <v>3</v>
      </c>
      <c r="H60" s="177">
        <v>0</v>
      </c>
      <c r="I60" s="162">
        <f t="shared" si="6"/>
        <v>0</v>
      </c>
      <c r="J60" s="163">
        <v>0</v>
      </c>
      <c r="K60" s="161">
        <f t="shared" si="7"/>
        <v>0</v>
      </c>
      <c r="L60" s="163">
        <v>0</v>
      </c>
      <c r="M60" s="161">
        <f t="shared" si="8"/>
        <v>0</v>
      </c>
      <c r="N60" s="182">
        <v>21</v>
      </c>
      <c r="O60" s="164">
        <v>16</v>
      </c>
      <c r="P60" s="16" t="s">
        <v>115</v>
      </c>
    </row>
    <row r="61" spans="1:16" s="16" customFormat="1" ht="13.5" customHeight="1">
      <c r="A61" s="159" t="s">
        <v>247</v>
      </c>
      <c r="B61" s="159" t="s">
        <v>110</v>
      </c>
      <c r="C61" s="159" t="s">
        <v>229</v>
      </c>
      <c r="D61" s="16" t="s">
        <v>248</v>
      </c>
      <c r="E61" s="160" t="s">
        <v>249</v>
      </c>
      <c r="F61" s="159" t="s">
        <v>243</v>
      </c>
      <c r="G61" s="161">
        <v>3</v>
      </c>
      <c r="H61" s="177">
        <v>0</v>
      </c>
      <c r="I61" s="162">
        <f t="shared" si="6"/>
        <v>0</v>
      </c>
      <c r="J61" s="163">
        <v>0</v>
      </c>
      <c r="K61" s="161">
        <f t="shared" si="7"/>
        <v>0</v>
      </c>
      <c r="L61" s="163">
        <v>0</v>
      </c>
      <c r="M61" s="161">
        <f t="shared" si="8"/>
        <v>0</v>
      </c>
      <c r="N61" s="182">
        <v>21</v>
      </c>
      <c r="O61" s="164">
        <v>16</v>
      </c>
      <c r="P61" s="16" t="s">
        <v>115</v>
      </c>
    </row>
    <row r="62" spans="1:16" s="16" customFormat="1" ht="13.5" customHeight="1">
      <c r="A62" s="159" t="s">
        <v>250</v>
      </c>
      <c r="B62" s="159" t="s">
        <v>110</v>
      </c>
      <c r="C62" s="159" t="s">
        <v>229</v>
      </c>
      <c r="D62" s="16" t="s">
        <v>251</v>
      </c>
      <c r="E62" s="160" t="s">
        <v>252</v>
      </c>
      <c r="F62" s="159" t="s">
        <v>243</v>
      </c>
      <c r="G62" s="161">
        <v>11</v>
      </c>
      <c r="H62" s="177">
        <v>0</v>
      </c>
      <c r="I62" s="162">
        <f t="shared" si="6"/>
        <v>0</v>
      </c>
      <c r="J62" s="163">
        <v>0</v>
      </c>
      <c r="K62" s="161">
        <f t="shared" si="7"/>
        <v>0</v>
      </c>
      <c r="L62" s="163">
        <v>0</v>
      </c>
      <c r="M62" s="161">
        <f t="shared" si="8"/>
        <v>0</v>
      </c>
      <c r="N62" s="182">
        <v>21</v>
      </c>
      <c r="O62" s="164">
        <v>16</v>
      </c>
      <c r="P62" s="16" t="s">
        <v>115</v>
      </c>
    </row>
    <row r="63" spans="1:16" s="16" customFormat="1" ht="13.5" customHeight="1">
      <c r="A63" s="159" t="s">
        <v>253</v>
      </c>
      <c r="B63" s="159" t="s">
        <v>110</v>
      </c>
      <c r="C63" s="159" t="s">
        <v>229</v>
      </c>
      <c r="D63" s="16" t="s">
        <v>254</v>
      </c>
      <c r="E63" s="160" t="s">
        <v>255</v>
      </c>
      <c r="F63" s="159" t="s">
        <v>134</v>
      </c>
      <c r="G63" s="161">
        <v>27.4</v>
      </c>
      <c r="H63" s="177">
        <v>0</v>
      </c>
      <c r="I63" s="162">
        <f t="shared" si="6"/>
        <v>0</v>
      </c>
      <c r="J63" s="163">
        <v>0</v>
      </c>
      <c r="K63" s="161">
        <f t="shared" si="7"/>
        <v>0</v>
      </c>
      <c r="L63" s="163">
        <v>0</v>
      </c>
      <c r="M63" s="161">
        <f t="shared" si="8"/>
        <v>0</v>
      </c>
      <c r="N63" s="182">
        <v>21</v>
      </c>
      <c r="O63" s="164">
        <v>16</v>
      </c>
      <c r="P63" s="16" t="s">
        <v>115</v>
      </c>
    </row>
    <row r="64" spans="1:16" s="16" customFormat="1" ht="13.5" customHeight="1">
      <c r="A64" s="159" t="s">
        <v>256</v>
      </c>
      <c r="B64" s="159" t="s">
        <v>110</v>
      </c>
      <c r="C64" s="159" t="s">
        <v>229</v>
      </c>
      <c r="D64" s="16" t="s">
        <v>257</v>
      </c>
      <c r="E64" s="160" t="s">
        <v>258</v>
      </c>
      <c r="F64" s="159" t="s">
        <v>134</v>
      </c>
      <c r="G64" s="161">
        <v>8</v>
      </c>
      <c r="H64" s="177">
        <v>0</v>
      </c>
      <c r="I64" s="162">
        <f t="shared" si="6"/>
        <v>0</v>
      </c>
      <c r="J64" s="163">
        <v>0</v>
      </c>
      <c r="K64" s="161">
        <f t="shared" si="7"/>
        <v>0</v>
      </c>
      <c r="L64" s="163">
        <v>0</v>
      </c>
      <c r="M64" s="161">
        <f t="shared" si="8"/>
        <v>0</v>
      </c>
      <c r="N64" s="182">
        <v>21</v>
      </c>
      <c r="O64" s="164">
        <v>16</v>
      </c>
      <c r="P64" s="16" t="s">
        <v>115</v>
      </c>
    </row>
    <row r="65" spans="1:16" s="16" customFormat="1" ht="13.5" customHeight="1">
      <c r="A65" s="159" t="s">
        <v>259</v>
      </c>
      <c r="B65" s="159" t="s">
        <v>110</v>
      </c>
      <c r="C65" s="159" t="s">
        <v>229</v>
      </c>
      <c r="D65" s="16" t="s">
        <v>260</v>
      </c>
      <c r="E65" s="160" t="s">
        <v>261</v>
      </c>
      <c r="F65" s="159" t="s">
        <v>243</v>
      </c>
      <c r="G65" s="161">
        <v>4</v>
      </c>
      <c r="H65" s="177">
        <v>0</v>
      </c>
      <c r="I65" s="162">
        <f t="shared" si="6"/>
        <v>0</v>
      </c>
      <c r="J65" s="163">
        <v>0</v>
      </c>
      <c r="K65" s="161">
        <f t="shared" si="7"/>
        <v>0</v>
      </c>
      <c r="L65" s="163">
        <v>0</v>
      </c>
      <c r="M65" s="161">
        <f t="shared" si="8"/>
        <v>0</v>
      </c>
      <c r="N65" s="182">
        <v>21</v>
      </c>
      <c r="O65" s="164">
        <v>16</v>
      </c>
      <c r="P65" s="16" t="s">
        <v>115</v>
      </c>
    </row>
    <row r="66" spans="1:16" s="16" customFormat="1" ht="13.5" customHeight="1">
      <c r="A66" s="159" t="s">
        <v>262</v>
      </c>
      <c r="B66" s="159" t="s">
        <v>110</v>
      </c>
      <c r="C66" s="159" t="s">
        <v>229</v>
      </c>
      <c r="D66" s="16" t="s">
        <v>263</v>
      </c>
      <c r="E66" s="160" t="s">
        <v>264</v>
      </c>
      <c r="F66" s="159" t="s">
        <v>243</v>
      </c>
      <c r="G66" s="161">
        <v>8</v>
      </c>
      <c r="H66" s="177">
        <v>0</v>
      </c>
      <c r="I66" s="162">
        <f t="shared" si="6"/>
        <v>0</v>
      </c>
      <c r="J66" s="163">
        <v>0</v>
      </c>
      <c r="K66" s="161">
        <f t="shared" si="7"/>
        <v>0</v>
      </c>
      <c r="L66" s="163">
        <v>0</v>
      </c>
      <c r="M66" s="161">
        <f t="shared" si="8"/>
        <v>0</v>
      </c>
      <c r="N66" s="182">
        <v>21</v>
      </c>
      <c r="O66" s="164">
        <v>16</v>
      </c>
      <c r="P66" s="16" t="s">
        <v>115</v>
      </c>
    </row>
    <row r="67" spans="1:16" s="16" customFormat="1" ht="13.5" customHeight="1">
      <c r="A67" s="159" t="s">
        <v>265</v>
      </c>
      <c r="B67" s="159" t="s">
        <v>110</v>
      </c>
      <c r="C67" s="159" t="s">
        <v>229</v>
      </c>
      <c r="D67" s="16" t="s">
        <v>266</v>
      </c>
      <c r="E67" s="160" t="s">
        <v>267</v>
      </c>
      <c r="F67" s="159" t="s">
        <v>134</v>
      </c>
      <c r="G67" s="161">
        <v>63.3</v>
      </c>
      <c r="H67" s="177">
        <v>0</v>
      </c>
      <c r="I67" s="162">
        <f t="shared" si="6"/>
        <v>0</v>
      </c>
      <c r="J67" s="163">
        <v>0</v>
      </c>
      <c r="K67" s="161">
        <f t="shared" si="7"/>
        <v>0</v>
      </c>
      <c r="L67" s="163">
        <v>0</v>
      </c>
      <c r="M67" s="161">
        <f t="shared" si="8"/>
        <v>0</v>
      </c>
      <c r="N67" s="182">
        <v>21</v>
      </c>
      <c r="O67" s="164">
        <v>16</v>
      </c>
      <c r="P67" s="16" t="s">
        <v>115</v>
      </c>
    </row>
    <row r="68" spans="1:16" s="16" customFormat="1" ht="13.5" customHeight="1">
      <c r="A68" s="159" t="s">
        <v>268</v>
      </c>
      <c r="B68" s="159" t="s">
        <v>110</v>
      </c>
      <c r="C68" s="159" t="s">
        <v>229</v>
      </c>
      <c r="D68" s="16" t="s">
        <v>269</v>
      </c>
      <c r="E68" s="160" t="s">
        <v>270</v>
      </c>
      <c r="F68" s="159" t="s">
        <v>134</v>
      </c>
      <c r="G68" s="161">
        <v>28</v>
      </c>
      <c r="H68" s="177">
        <v>0</v>
      </c>
      <c r="I68" s="162">
        <f t="shared" si="6"/>
        <v>0</v>
      </c>
      <c r="J68" s="163">
        <v>0</v>
      </c>
      <c r="K68" s="161">
        <f t="shared" si="7"/>
        <v>0</v>
      </c>
      <c r="L68" s="163">
        <v>0</v>
      </c>
      <c r="M68" s="161">
        <f t="shared" si="8"/>
        <v>0</v>
      </c>
      <c r="N68" s="182">
        <v>21</v>
      </c>
      <c r="O68" s="164">
        <v>16</v>
      </c>
      <c r="P68" s="16" t="s">
        <v>115</v>
      </c>
    </row>
    <row r="69" spans="1:16" s="16" customFormat="1" ht="13.5" customHeight="1">
      <c r="A69" s="159" t="s">
        <v>271</v>
      </c>
      <c r="B69" s="159" t="s">
        <v>110</v>
      </c>
      <c r="C69" s="159" t="s">
        <v>229</v>
      </c>
      <c r="D69" s="16" t="s">
        <v>272</v>
      </c>
      <c r="E69" s="160" t="s">
        <v>273</v>
      </c>
      <c r="F69" s="159" t="s">
        <v>134</v>
      </c>
      <c r="G69" s="161">
        <v>33</v>
      </c>
      <c r="H69" s="177">
        <v>0</v>
      </c>
      <c r="I69" s="162">
        <f t="shared" si="6"/>
        <v>0</v>
      </c>
      <c r="J69" s="163">
        <v>0</v>
      </c>
      <c r="K69" s="161">
        <f t="shared" si="7"/>
        <v>0</v>
      </c>
      <c r="L69" s="163">
        <v>0</v>
      </c>
      <c r="M69" s="161">
        <f t="shared" si="8"/>
        <v>0</v>
      </c>
      <c r="N69" s="182">
        <v>21</v>
      </c>
      <c r="O69" s="164">
        <v>16</v>
      </c>
      <c r="P69" s="16" t="s">
        <v>115</v>
      </c>
    </row>
    <row r="70" spans="1:16" s="16" customFormat="1" ht="13.5" customHeight="1">
      <c r="A70" s="159" t="s">
        <v>274</v>
      </c>
      <c r="B70" s="159" t="s">
        <v>110</v>
      </c>
      <c r="C70" s="159" t="s">
        <v>229</v>
      </c>
      <c r="D70" s="16" t="s">
        <v>275</v>
      </c>
      <c r="E70" s="160" t="s">
        <v>276</v>
      </c>
      <c r="F70" s="159" t="s">
        <v>134</v>
      </c>
      <c r="G70" s="161">
        <v>32.9</v>
      </c>
      <c r="H70" s="177">
        <v>0</v>
      </c>
      <c r="I70" s="162">
        <f t="shared" si="6"/>
        <v>0</v>
      </c>
      <c r="J70" s="163">
        <v>0</v>
      </c>
      <c r="K70" s="161">
        <f t="shared" si="7"/>
        <v>0</v>
      </c>
      <c r="L70" s="163">
        <v>0</v>
      </c>
      <c r="M70" s="161">
        <f t="shared" si="8"/>
        <v>0</v>
      </c>
      <c r="N70" s="182">
        <v>21</v>
      </c>
      <c r="O70" s="164">
        <v>16</v>
      </c>
      <c r="P70" s="16" t="s">
        <v>115</v>
      </c>
    </row>
    <row r="71" spans="1:16" s="16" customFormat="1" ht="13.5" customHeight="1">
      <c r="A71" s="159" t="s">
        <v>277</v>
      </c>
      <c r="B71" s="159" t="s">
        <v>110</v>
      </c>
      <c r="C71" s="159" t="s">
        <v>229</v>
      </c>
      <c r="D71" s="16" t="s">
        <v>278</v>
      </c>
      <c r="E71" s="160" t="s">
        <v>279</v>
      </c>
      <c r="F71" s="159" t="s">
        <v>114</v>
      </c>
      <c r="G71" s="161">
        <v>0.743</v>
      </c>
      <c r="H71" s="177">
        <v>0</v>
      </c>
      <c r="I71" s="162">
        <f t="shared" si="6"/>
        <v>0</v>
      </c>
      <c r="J71" s="163">
        <v>0</v>
      </c>
      <c r="K71" s="161">
        <f t="shared" si="7"/>
        <v>0</v>
      </c>
      <c r="L71" s="163">
        <v>0</v>
      </c>
      <c r="M71" s="161">
        <f t="shared" si="8"/>
        <v>0</v>
      </c>
      <c r="N71" s="182">
        <v>21</v>
      </c>
      <c r="O71" s="164">
        <v>16</v>
      </c>
      <c r="P71" s="16" t="s">
        <v>115</v>
      </c>
    </row>
    <row r="72" spans="1:16" s="16" customFormat="1" ht="13.5" customHeight="1">
      <c r="A72" s="159" t="s">
        <v>280</v>
      </c>
      <c r="B72" s="159" t="s">
        <v>110</v>
      </c>
      <c r="C72" s="159" t="s">
        <v>229</v>
      </c>
      <c r="D72" s="16" t="s">
        <v>281</v>
      </c>
      <c r="E72" s="160" t="s">
        <v>282</v>
      </c>
      <c r="F72" s="159" t="s">
        <v>243</v>
      </c>
      <c r="G72" s="161">
        <v>27</v>
      </c>
      <c r="H72" s="177">
        <v>0</v>
      </c>
      <c r="I72" s="162">
        <f t="shared" si="6"/>
        <v>0</v>
      </c>
      <c r="J72" s="163">
        <v>0</v>
      </c>
      <c r="K72" s="161">
        <f t="shared" si="7"/>
        <v>0</v>
      </c>
      <c r="L72" s="163">
        <v>0</v>
      </c>
      <c r="M72" s="161">
        <f t="shared" si="8"/>
        <v>0</v>
      </c>
      <c r="N72" s="182">
        <v>21</v>
      </c>
      <c r="O72" s="164">
        <v>16</v>
      </c>
      <c r="P72" s="16" t="s">
        <v>115</v>
      </c>
    </row>
    <row r="73" spans="1:16" s="16" customFormat="1" ht="13.5" customHeight="1">
      <c r="A73" s="165" t="s">
        <v>283</v>
      </c>
      <c r="B73" s="165" t="s">
        <v>175</v>
      </c>
      <c r="C73" s="165" t="s">
        <v>176</v>
      </c>
      <c r="D73" s="166" t="s">
        <v>284</v>
      </c>
      <c r="E73" s="167" t="s">
        <v>285</v>
      </c>
      <c r="F73" s="165" t="s">
        <v>243</v>
      </c>
      <c r="G73" s="168">
        <v>27</v>
      </c>
      <c r="H73" s="178">
        <v>0</v>
      </c>
      <c r="I73" s="169">
        <f t="shared" si="6"/>
        <v>0</v>
      </c>
      <c r="J73" s="170">
        <v>0</v>
      </c>
      <c r="K73" s="168">
        <f t="shared" si="7"/>
        <v>0</v>
      </c>
      <c r="L73" s="170">
        <v>0</v>
      </c>
      <c r="M73" s="168">
        <f t="shared" si="8"/>
        <v>0</v>
      </c>
      <c r="N73" s="183">
        <v>21</v>
      </c>
      <c r="O73" s="171">
        <v>32</v>
      </c>
      <c r="P73" s="166" t="s">
        <v>115</v>
      </c>
    </row>
    <row r="74" spans="1:16" s="16" customFormat="1" ht="13.5" customHeight="1">
      <c r="A74" s="159" t="s">
        <v>286</v>
      </c>
      <c r="B74" s="159" t="s">
        <v>110</v>
      </c>
      <c r="C74" s="159" t="s">
        <v>229</v>
      </c>
      <c r="D74" s="16" t="s">
        <v>287</v>
      </c>
      <c r="E74" s="160" t="s">
        <v>288</v>
      </c>
      <c r="F74" s="159" t="s">
        <v>134</v>
      </c>
      <c r="G74" s="161">
        <v>27.4</v>
      </c>
      <c r="H74" s="177">
        <v>0</v>
      </c>
      <c r="I74" s="162">
        <f t="shared" si="6"/>
        <v>0</v>
      </c>
      <c r="J74" s="163">
        <v>0</v>
      </c>
      <c r="K74" s="161">
        <f t="shared" si="7"/>
        <v>0</v>
      </c>
      <c r="L74" s="163">
        <v>0</v>
      </c>
      <c r="M74" s="161">
        <f t="shared" si="8"/>
        <v>0</v>
      </c>
      <c r="N74" s="182">
        <v>21</v>
      </c>
      <c r="O74" s="164">
        <v>16</v>
      </c>
      <c r="P74" s="16" t="s">
        <v>115</v>
      </c>
    </row>
    <row r="75" spans="1:16" s="16" customFormat="1" ht="13.5" customHeight="1">
      <c r="A75" s="159" t="s">
        <v>289</v>
      </c>
      <c r="B75" s="159" t="s">
        <v>110</v>
      </c>
      <c r="C75" s="159" t="s">
        <v>229</v>
      </c>
      <c r="D75" s="16" t="s">
        <v>290</v>
      </c>
      <c r="E75" s="160" t="s">
        <v>291</v>
      </c>
      <c r="F75" s="159" t="s">
        <v>243</v>
      </c>
      <c r="G75" s="161">
        <v>2</v>
      </c>
      <c r="H75" s="177">
        <v>0</v>
      </c>
      <c r="I75" s="162">
        <f t="shared" si="6"/>
        <v>0</v>
      </c>
      <c r="J75" s="163">
        <v>0</v>
      </c>
      <c r="K75" s="161">
        <f t="shared" si="7"/>
        <v>0</v>
      </c>
      <c r="L75" s="163">
        <v>0</v>
      </c>
      <c r="M75" s="161">
        <f t="shared" si="8"/>
        <v>0</v>
      </c>
      <c r="N75" s="182">
        <v>21</v>
      </c>
      <c r="O75" s="164">
        <v>16</v>
      </c>
      <c r="P75" s="16" t="s">
        <v>115</v>
      </c>
    </row>
    <row r="76" spans="1:16" s="16" customFormat="1" ht="13.5" customHeight="1">
      <c r="A76" s="165" t="s">
        <v>292</v>
      </c>
      <c r="B76" s="165" t="s">
        <v>175</v>
      </c>
      <c r="C76" s="165" t="s">
        <v>176</v>
      </c>
      <c r="D76" s="166" t="s">
        <v>293</v>
      </c>
      <c r="E76" s="167" t="s">
        <v>294</v>
      </c>
      <c r="F76" s="165" t="s">
        <v>243</v>
      </c>
      <c r="G76" s="168">
        <v>2</v>
      </c>
      <c r="H76" s="178">
        <v>0</v>
      </c>
      <c r="I76" s="169">
        <f t="shared" si="6"/>
        <v>0</v>
      </c>
      <c r="J76" s="170">
        <v>0</v>
      </c>
      <c r="K76" s="168">
        <f t="shared" si="7"/>
        <v>0</v>
      </c>
      <c r="L76" s="170">
        <v>0</v>
      </c>
      <c r="M76" s="168">
        <f t="shared" si="8"/>
        <v>0</v>
      </c>
      <c r="N76" s="183">
        <v>21</v>
      </c>
      <c r="O76" s="171">
        <v>32</v>
      </c>
      <c r="P76" s="166" t="s">
        <v>115</v>
      </c>
    </row>
    <row r="77" spans="1:16" s="16" customFormat="1" ht="13.5" customHeight="1">
      <c r="A77" s="159" t="s">
        <v>295</v>
      </c>
      <c r="B77" s="159" t="s">
        <v>110</v>
      </c>
      <c r="C77" s="159" t="s">
        <v>229</v>
      </c>
      <c r="D77" s="16" t="s">
        <v>296</v>
      </c>
      <c r="E77" s="160" t="s">
        <v>297</v>
      </c>
      <c r="F77" s="159" t="s">
        <v>243</v>
      </c>
      <c r="G77" s="161">
        <v>8</v>
      </c>
      <c r="H77" s="177">
        <v>0</v>
      </c>
      <c r="I77" s="162">
        <f t="shared" si="6"/>
        <v>0</v>
      </c>
      <c r="J77" s="163">
        <v>0</v>
      </c>
      <c r="K77" s="161">
        <f t="shared" si="7"/>
        <v>0</v>
      </c>
      <c r="L77" s="163">
        <v>0</v>
      </c>
      <c r="M77" s="161">
        <f t="shared" si="8"/>
        <v>0</v>
      </c>
      <c r="N77" s="182">
        <v>21</v>
      </c>
      <c r="O77" s="164">
        <v>16</v>
      </c>
      <c r="P77" s="16" t="s">
        <v>115</v>
      </c>
    </row>
    <row r="78" spans="1:16" s="16" customFormat="1" ht="13.5" customHeight="1">
      <c r="A78" s="159" t="s">
        <v>298</v>
      </c>
      <c r="B78" s="159" t="s">
        <v>110</v>
      </c>
      <c r="C78" s="159" t="s">
        <v>229</v>
      </c>
      <c r="D78" s="16" t="s">
        <v>299</v>
      </c>
      <c r="E78" s="160" t="s">
        <v>300</v>
      </c>
      <c r="F78" s="159" t="s">
        <v>243</v>
      </c>
      <c r="G78" s="161">
        <v>4</v>
      </c>
      <c r="H78" s="177">
        <v>0</v>
      </c>
      <c r="I78" s="162">
        <f t="shared" si="6"/>
        <v>0</v>
      </c>
      <c r="J78" s="163">
        <v>0</v>
      </c>
      <c r="K78" s="161">
        <f t="shared" si="7"/>
        <v>0</v>
      </c>
      <c r="L78" s="163">
        <v>0</v>
      </c>
      <c r="M78" s="161">
        <f t="shared" si="8"/>
        <v>0</v>
      </c>
      <c r="N78" s="182">
        <v>21</v>
      </c>
      <c r="O78" s="164">
        <v>16</v>
      </c>
      <c r="P78" s="16" t="s">
        <v>115</v>
      </c>
    </row>
    <row r="79" spans="1:16" s="16" customFormat="1" ht="13.5" customHeight="1">
      <c r="A79" s="159" t="s">
        <v>301</v>
      </c>
      <c r="B79" s="159" t="s">
        <v>110</v>
      </c>
      <c r="C79" s="159" t="s">
        <v>229</v>
      </c>
      <c r="D79" s="16" t="s">
        <v>302</v>
      </c>
      <c r="E79" s="160" t="s">
        <v>303</v>
      </c>
      <c r="F79" s="159" t="s">
        <v>134</v>
      </c>
      <c r="G79" s="161">
        <v>8</v>
      </c>
      <c r="H79" s="177">
        <v>0</v>
      </c>
      <c r="I79" s="162">
        <f t="shared" si="6"/>
        <v>0</v>
      </c>
      <c r="J79" s="163">
        <v>0</v>
      </c>
      <c r="K79" s="161">
        <f t="shared" si="7"/>
        <v>0</v>
      </c>
      <c r="L79" s="163">
        <v>0</v>
      </c>
      <c r="M79" s="161">
        <f t="shared" si="8"/>
        <v>0</v>
      </c>
      <c r="N79" s="182">
        <v>21</v>
      </c>
      <c r="O79" s="164">
        <v>16</v>
      </c>
      <c r="P79" s="16" t="s">
        <v>115</v>
      </c>
    </row>
    <row r="80" spans="1:16" s="16" customFormat="1" ht="13.5" customHeight="1">
      <c r="A80" s="159" t="s">
        <v>304</v>
      </c>
      <c r="B80" s="159" t="s">
        <v>110</v>
      </c>
      <c r="C80" s="159" t="s">
        <v>229</v>
      </c>
      <c r="D80" s="16" t="s">
        <v>305</v>
      </c>
      <c r="E80" s="160" t="s">
        <v>306</v>
      </c>
      <c r="F80" s="159" t="s">
        <v>134</v>
      </c>
      <c r="G80" s="161">
        <v>5.5</v>
      </c>
      <c r="H80" s="177">
        <v>0</v>
      </c>
      <c r="I80" s="162">
        <f t="shared" si="6"/>
        <v>0</v>
      </c>
      <c r="J80" s="163">
        <v>0</v>
      </c>
      <c r="K80" s="161">
        <f t="shared" si="7"/>
        <v>0</v>
      </c>
      <c r="L80" s="163">
        <v>0</v>
      </c>
      <c r="M80" s="161">
        <f t="shared" si="8"/>
        <v>0</v>
      </c>
      <c r="N80" s="182">
        <v>21</v>
      </c>
      <c r="O80" s="164">
        <v>16</v>
      </c>
      <c r="P80" s="16" t="s">
        <v>115</v>
      </c>
    </row>
    <row r="81" spans="1:16" s="16" customFormat="1" ht="13.5" customHeight="1">
      <c r="A81" s="159" t="s">
        <v>307</v>
      </c>
      <c r="B81" s="159" t="s">
        <v>110</v>
      </c>
      <c r="C81" s="159" t="s">
        <v>229</v>
      </c>
      <c r="D81" s="16" t="s">
        <v>308</v>
      </c>
      <c r="E81" s="160" t="s">
        <v>309</v>
      </c>
      <c r="F81" s="159" t="s">
        <v>134</v>
      </c>
      <c r="G81" s="161">
        <v>2.5</v>
      </c>
      <c r="H81" s="177">
        <v>0</v>
      </c>
      <c r="I81" s="162">
        <f t="shared" si="6"/>
        <v>0</v>
      </c>
      <c r="J81" s="163">
        <v>0</v>
      </c>
      <c r="K81" s="161">
        <f t="shared" si="7"/>
        <v>0</v>
      </c>
      <c r="L81" s="163">
        <v>0</v>
      </c>
      <c r="M81" s="161">
        <f t="shared" si="8"/>
        <v>0</v>
      </c>
      <c r="N81" s="182">
        <v>21</v>
      </c>
      <c r="O81" s="164">
        <v>16</v>
      </c>
      <c r="P81" s="16" t="s">
        <v>115</v>
      </c>
    </row>
    <row r="82" spans="1:16" s="16" customFormat="1" ht="13.5" customHeight="1">
      <c r="A82" s="159" t="s">
        <v>310</v>
      </c>
      <c r="B82" s="159" t="s">
        <v>110</v>
      </c>
      <c r="C82" s="159" t="s">
        <v>229</v>
      </c>
      <c r="D82" s="16" t="s">
        <v>311</v>
      </c>
      <c r="E82" s="160" t="s">
        <v>312</v>
      </c>
      <c r="F82" s="159" t="s">
        <v>134</v>
      </c>
      <c r="G82" s="161">
        <v>30.3</v>
      </c>
      <c r="H82" s="177">
        <v>0</v>
      </c>
      <c r="I82" s="162">
        <f t="shared" si="6"/>
        <v>0</v>
      </c>
      <c r="J82" s="163">
        <v>0</v>
      </c>
      <c r="K82" s="161">
        <f t="shared" si="7"/>
        <v>0</v>
      </c>
      <c r="L82" s="163">
        <v>0</v>
      </c>
      <c r="M82" s="161">
        <f t="shared" si="8"/>
        <v>0</v>
      </c>
      <c r="N82" s="182">
        <v>21</v>
      </c>
      <c r="O82" s="164">
        <v>16</v>
      </c>
      <c r="P82" s="16" t="s">
        <v>115</v>
      </c>
    </row>
    <row r="83" spans="1:16" s="16" customFormat="1" ht="13.5" customHeight="1">
      <c r="A83" s="159" t="s">
        <v>313</v>
      </c>
      <c r="B83" s="159" t="s">
        <v>110</v>
      </c>
      <c r="C83" s="159" t="s">
        <v>314</v>
      </c>
      <c r="D83" s="16" t="s">
        <v>315</v>
      </c>
      <c r="E83" s="160" t="s">
        <v>316</v>
      </c>
      <c r="F83" s="159" t="s">
        <v>134</v>
      </c>
      <c r="G83" s="161">
        <v>30.3</v>
      </c>
      <c r="H83" s="177">
        <v>0</v>
      </c>
      <c r="I83" s="162">
        <f t="shared" si="6"/>
        <v>0</v>
      </c>
      <c r="J83" s="163">
        <v>0</v>
      </c>
      <c r="K83" s="161">
        <f t="shared" si="7"/>
        <v>0</v>
      </c>
      <c r="L83" s="163">
        <v>0</v>
      </c>
      <c r="M83" s="161">
        <f t="shared" si="8"/>
        <v>0</v>
      </c>
      <c r="N83" s="182">
        <v>21</v>
      </c>
      <c r="O83" s="164">
        <v>16</v>
      </c>
      <c r="P83" s="16" t="s">
        <v>115</v>
      </c>
    </row>
    <row r="84" spans="1:16" s="16" customFormat="1" ht="13.5" customHeight="1">
      <c r="A84" s="165" t="s">
        <v>317</v>
      </c>
      <c r="B84" s="165" t="s">
        <v>175</v>
      </c>
      <c r="C84" s="165" t="s">
        <v>176</v>
      </c>
      <c r="D84" s="166" t="s">
        <v>318</v>
      </c>
      <c r="E84" s="167" t="s">
        <v>319</v>
      </c>
      <c r="F84" s="165" t="s">
        <v>213</v>
      </c>
      <c r="G84" s="168">
        <v>73</v>
      </c>
      <c r="H84" s="178">
        <v>0</v>
      </c>
      <c r="I84" s="169">
        <f t="shared" si="6"/>
        <v>0</v>
      </c>
      <c r="J84" s="170">
        <v>0</v>
      </c>
      <c r="K84" s="168">
        <f t="shared" si="7"/>
        <v>0</v>
      </c>
      <c r="L84" s="170">
        <v>0</v>
      </c>
      <c r="M84" s="168">
        <f t="shared" si="8"/>
        <v>0</v>
      </c>
      <c r="N84" s="183">
        <v>21</v>
      </c>
      <c r="O84" s="171">
        <v>32</v>
      </c>
      <c r="P84" s="166" t="s">
        <v>115</v>
      </c>
    </row>
    <row r="85" spans="1:16" s="16" customFormat="1" ht="13.5" customHeight="1">
      <c r="A85" s="159" t="s">
        <v>320</v>
      </c>
      <c r="B85" s="159" t="s">
        <v>110</v>
      </c>
      <c r="C85" s="159" t="s">
        <v>229</v>
      </c>
      <c r="D85" s="16" t="s">
        <v>321</v>
      </c>
      <c r="E85" s="160" t="s">
        <v>322</v>
      </c>
      <c r="F85" s="159" t="s">
        <v>114</v>
      </c>
      <c r="G85" s="161">
        <v>312.38</v>
      </c>
      <c r="H85" s="177">
        <v>0</v>
      </c>
      <c r="I85" s="162">
        <f t="shared" si="6"/>
        <v>0</v>
      </c>
      <c r="J85" s="163">
        <v>0</v>
      </c>
      <c r="K85" s="161">
        <f t="shared" si="7"/>
        <v>0</v>
      </c>
      <c r="L85" s="163">
        <v>0</v>
      </c>
      <c r="M85" s="161">
        <f t="shared" si="8"/>
        <v>0</v>
      </c>
      <c r="N85" s="182">
        <v>21</v>
      </c>
      <c r="O85" s="164">
        <v>16</v>
      </c>
      <c r="P85" s="16" t="s">
        <v>115</v>
      </c>
    </row>
    <row r="86" spans="1:16" s="16" customFormat="1" ht="13.5" customHeight="1">
      <c r="A86" s="159" t="s">
        <v>323</v>
      </c>
      <c r="B86" s="159" t="s">
        <v>110</v>
      </c>
      <c r="C86" s="159" t="s">
        <v>229</v>
      </c>
      <c r="D86" s="16" t="s">
        <v>324</v>
      </c>
      <c r="E86" s="160" t="s">
        <v>325</v>
      </c>
      <c r="F86" s="159" t="s">
        <v>114</v>
      </c>
      <c r="G86" s="161">
        <v>80.24</v>
      </c>
      <c r="H86" s="177">
        <v>0</v>
      </c>
      <c r="I86" s="162">
        <f t="shared" si="6"/>
        <v>0</v>
      </c>
      <c r="J86" s="163">
        <v>0</v>
      </c>
      <c r="K86" s="161">
        <f t="shared" si="7"/>
        <v>0</v>
      </c>
      <c r="L86" s="163">
        <v>0</v>
      </c>
      <c r="M86" s="161">
        <f t="shared" si="8"/>
        <v>0</v>
      </c>
      <c r="N86" s="182">
        <v>21</v>
      </c>
      <c r="O86" s="164">
        <v>16</v>
      </c>
      <c r="P86" s="16" t="s">
        <v>115</v>
      </c>
    </row>
    <row r="87" spans="1:16" s="16" customFormat="1" ht="13.5" customHeight="1">
      <c r="A87" s="165" t="s">
        <v>326</v>
      </c>
      <c r="B87" s="165" t="s">
        <v>175</v>
      </c>
      <c r="C87" s="165" t="s">
        <v>176</v>
      </c>
      <c r="D87" s="166" t="s">
        <v>327</v>
      </c>
      <c r="E87" s="167" t="s">
        <v>328</v>
      </c>
      <c r="F87" s="165" t="s">
        <v>114</v>
      </c>
      <c r="G87" s="168">
        <v>392.62</v>
      </c>
      <c r="H87" s="178">
        <v>0</v>
      </c>
      <c r="I87" s="169">
        <f t="shared" si="6"/>
        <v>0</v>
      </c>
      <c r="J87" s="170">
        <v>0</v>
      </c>
      <c r="K87" s="168">
        <f t="shared" si="7"/>
        <v>0</v>
      </c>
      <c r="L87" s="170">
        <v>0</v>
      </c>
      <c r="M87" s="168">
        <f t="shared" si="8"/>
        <v>0</v>
      </c>
      <c r="N87" s="183">
        <v>21</v>
      </c>
      <c r="O87" s="171">
        <v>32</v>
      </c>
      <c r="P87" s="166" t="s">
        <v>115</v>
      </c>
    </row>
    <row r="88" spans="1:16" s="16" customFormat="1" ht="13.5" customHeight="1">
      <c r="A88" s="159" t="s">
        <v>329</v>
      </c>
      <c r="B88" s="159" t="s">
        <v>110</v>
      </c>
      <c r="C88" s="159" t="s">
        <v>229</v>
      </c>
      <c r="D88" s="16" t="s">
        <v>330</v>
      </c>
      <c r="E88" s="160" t="s">
        <v>331</v>
      </c>
      <c r="F88" s="159" t="s">
        <v>134</v>
      </c>
      <c r="G88" s="161">
        <v>33</v>
      </c>
      <c r="H88" s="177">
        <v>0</v>
      </c>
      <c r="I88" s="162">
        <f t="shared" si="6"/>
        <v>0</v>
      </c>
      <c r="J88" s="163">
        <v>0</v>
      </c>
      <c r="K88" s="161">
        <f t="shared" si="7"/>
        <v>0</v>
      </c>
      <c r="L88" s="163">
        <v>0</v>
      </c>
      <c r="M88" s="161">
        <f t="shared" si="8"/>
        <v>0</v>
      </c>
      <c r="N88" s="182">
        <v>21</v>
      </c>
      <c r="O88" s="164">
        <v>16</v>
      </c>
      <c r="P88" s="16" t="s">
        <v>115</v>
      </c>
    </row>
    <row r="89" spans="1:16" s="16" customFormat="1" ht="13.5" customHeight="1">
      <c r="A89" s="165" t="s">
        <v>332</v>
      </c>
      <c r="B89" s="165" t="s">
        <v>175</v>
      </c>
      <c r="C89" s="165" t="s">
        <v>176</v>
      </c>
      <c r="D89" s="166" t="s">
        <v>333</v>
      </c>
      <c r="E89" s="167" t="s">
        <v>334</v>
      </c>
      <c r="F89" s="165" t="s">
        <v>213</v>
      </c>
      <c r="G89" s="168">
        <v>145</v>
      </c>
      <c r="H89" s="178">
        <v>0</v>
      </c>
      <c r="I89" s="169">
        <f t="shared" si="6"/>
        <v>0</v>
      </c>
      <c r="J89" s="170">
        <v>0</v>
      </c>
      <c r="K89" s="168">
        <f t="shared" si="7"/>
        <v>0</v>
      </c>
      <c r="L89" s="170">
        <v>0</v>
      </c>
      <c r="M89" s="168">
        <f t="shared" si="8"/>
        <v>0</v>
      </c>
      <c r="N89" s="183">
        <v>21</v>
      </c>
      <c r="O89" s="171">
        <v>32</v>
      </c>
      <c r="P89" s="166" t="s">
        <v>115</v>
      </c>
    </row>
    <row r="90" spans="1:16" s="16" customFormat="1" ht="13.5" customHeight="1">
      <c r="A90" s="159" t="s">
        <v>335</v>
      </c>
      <c r="B90" s="159" t="s">
        <v>110</v>
      </c>
      <c r="C90" s="159" t="s">
        <v>229</v>
      </c>
      <c r="D90" s="16" t="s">
        <v>336</v>
      </c>
      <c r="E90" s="160" t="s">
        <v>337</v>
      </c>
      <c r="F90" s="159" t="s">
        <v>134</v>
      </c>
      <c r="G90" s="161">
        <v>49.7</v>
      </c>
      <c r="H90" s="177">
        <v>0</v>
      </c>
      <c r="I90" s="162">
        <f t="shared" si="6"/>
        <v>0</v>
      </c>
      <c r="J90" s="163">
        <v>0</v>
      </c>
      <c r="K90" s="161">
        <f t="shared" si="7"/>
        <v>0</v>
      </c>
      <c r="L90" s="163">
        <v>0</v>
      </c>
      <c r="M90" s="161">
        <f t="shared" si="8"/>
        <v>0</v>
      </c>
      <c r="N90" s="182">
        <v>21</v>
      </c>
      <c r="O90" s="164">
        <v>16</v>
      </c>
      <c r="P90" s="16" t="s">
        <v>115</v>
      </c>
    </row>
    <row r="91" spans="1:16" s="16" customFormat="1" ht="13.5" customHeight="1">
      <c r="A91" s="159" t="s">
        <v>338</v>
      </c>
      <c r="B91" s="159" t="s">
        <v>110</v>
      </c>
      <c r="C91" s="159" t="s">
        <v>229</v>
      </c>
      <c r="D91" s="16" t="s">
        <v>339</v>
      </c>
      <c r="E91" s="160" t="s">
        <v>340</v>
      </c>
      <c r="F91" s="159" t="s">
        <v>134</v>
      </c>
      <c r="G91" s="161">
        <v>13.6</v>
      </c>
      <c r="H91" s="177">
        <v>0</v>
      </c>
      <c r="I91" s="162">
        <f t="shared" si="6"/>
        <v>0</v>
      </c>
      <c r="J91" s="163">
        <v>0</v>
      </c>
      <c r="K91" s="161">
        <f t="shared" si="7"/>
        <v>0</v>
      </c>
      <c r="L91" s="163">
        <v>0</v>
      </c>
      <c r="M91" s="161">
        <f t="shared" si="8"/>
        <v>0</v>
      </c>
      <c r="N91" s="182">
        <v>21</v>
      </c>
      <c r="O91" s="164">
        <v>16</v>
      </c>
      <c r="P91" s="16" t="s">
        <v>115</v>
      </c>
    </row>
    <row r="92" spans="1:16" s="16" customFormat="1" ht="13.5" customHeight="1">
      <c r="A92" s="159" t="s">
        <v>341</v>
      </c>
      <c r="B92" s="159" t="s">
        <v>110</v>
      </c>
      <c r="C92" s="159" t="s">
        <v>229</v>
      </c>
      <c r="D92" s="16" t="s">
        <v>342</v>
      </c>
      <c r="E92" s="160" t="s">
        <v>343</v>
      </c>
      <c r="F92" s="159" t="s">
        <v>134</v>
      </c>
      <c r="G92" s="161">
        <v>4</v>
      </c>
      <c r="H92" s="177">
        <v>0</v>
      </c>
      <c r="I92" s="162">
        <f t="shared" si="6"/>
        <v>0</v>
      </c>
      <c r="J92" s="163">
        <v>0</v>
      </c>
      <c r="K92" s="161">
        <f t="shared" si="7"/>
        <v>0</v>
      </c>
      <c r="L92" s="163">
        <v>0</v>
      </c>
      <c r="M92" s="161">
        <f t="shared" si="8"/>
        <v>0</v>
      </c>
      <c r="N92" s="182">
        <v>21</v>
      </c>
      <c r="O92" s="164">
        <v>16</v>
      </c>
      <c r="P92" s="16" t="s">
        <v>115</v>
      </c>
    </row>
    <row r="93" spans="1:16" s="16" customFormat="1" ht="13.5" customHeight="1">
      <c r="A93" s="159" t="s">
        <v>344</v>
      </c>
      <c r="B93" s="159" t="s">
        <v>110</v>
      </c>
      <c r="C93" s="159" t="s">
        <v>229</v>
      </c>
      <c r="D93" s="16" t="s">
        <v>345</v>
      </c>
      <c r="E93" s="160" t="s">
        <v>346</v>
      </c>
      <c r="F93" s="159" t="s">
        <v>134</v>
      </c>
      <c r="G93" s="161">
        <v>28</v>
      </c>
      <c r="H93" s="177">
        <v>0</v>
      </c>
      <c r="I93" s="162">
        <f t="shared" si="6"/>
        <v>0</v>
      </c>
      <c r="J93" s="163">
        <v>0</v>
      </c>
      <c r="K93" s="161">
        <f t="shared" si="7"/>
        <v>0</v>
      </c>
      <c r="L93" s="163">
        <v>0</v>
      </c>
      <c r="M93" s="161">
        <f t="shared" si="8"/>
        <v>0</v>
      </c>
      <c r="N93" s="182">
        <v>21</v>
      </c>
      <c r="O93" s="164">
        <v>16</v>
      </c>
      <c r="P93" s="16" t="s">
        <v>115</v>
      </c>
    </row>
    <row r="94" spans="1:16" s="16" customFormat="1" ht="13.5" customHeight="1">
      <c r="A94" s="159" t="s">
        <v>347</v>
      </c>
      <c r="B94" s="159" t="s">
        <v>110</v>
      </c>
      <c r="C94" s="159" t="s">
        <v>229</v>
      </c>
      <c r="D94" s="16" t="s">
        <v>348</v>
      </c>
      <c r="E94" s="160" t="s">
        <v>349</v>
      </c>
      <c r="F94" s="159" t="s">
        <v>243</v>
      </c>
      <c r="G94" s="161">
        <v>8</v>
      </c>
      <c r="H94" s="177">
        <v>0</v>
      </c>
      <c r="I94" s="162">
        <f t="shared" si="6"/>
        <v>0</v>
      </c>
      <c r="J94" s="163">
        <v>0</v>
      </c>
      <c r="K94" s="161">
        <f t="shared" si="7"/>
        <v>0</v>
      </c>
      <c r="L94" s="163">
        <v>0</v>
      </c>
      <c r="M94" s="161">
        <f t="shared" si="8"/>
        <v>0</v>
      </c>
      <c r="N94" s="182">
        <v>21</v>
      </c>
      <c r="O94" s="164">
        <v>4</v>
      </c>
      <c r="P94" s="16" t="s">
        <v>115</v>
      </c>
    </row>
    <row r="95" spans="1:16" s="16" customFormat="1" ht="13.5" customHeight="1">
      <c r="A95" s="159" t="s">
        <v>350</v>
      </c>
      <c r="B95" s="159" t="s">
        <v>110</v>
      </c>
      <c r="C95" s="159" t="s">
        <v>229</v>
      </c>
      <c r="D95" s="16" t="s">
        <v>351</v>
      </c>
      <c r="E95" s="160" t="s">
        <v>352</v>
      </c>
      <c r="F95" s="159" t="s">
        <v>243</v>
      </c>
      <c r="G95" s="161">
        <v>3</v>
      </c>
      <c r="H95" s="177">
        <v>0</v>
      </c>
      <c r="I95" s="162">
        <f t="shared" si="6"/>
        <v>0</v>
      </c>
      <c r="J95" s="163">
        <v>0</v>
      </c>
      <c r="K95" s="161">
        <f t="shared" si="7"/>
        <v>0</v>
      </c>
      <c r="L95" s="163">
        <v>0</v>
      </c>
      <c r="M95" s="161">
        <f t="shared" si="8"/>
        <v>0</v>
      </c>
      <c r="N95" s="182">
        <v>21</v>
      </c>
      <c r="O95" s="164">
        <v>16</v>
      </c>
      <c r="P95" s="16" t="s">
        <v>115</v>
      </c>
    </row>
    <row r="96" spans="1:16" s="16" customFormat="1" ht="13.5" customHeight="1">
      <c r="A96" s="159" t="s">
        <v>353</v>
      </c>
      <c r="B96" s="159" t="s">
        <v>110</v>
      </c>
      <c r="C96" s="159" t="s">
        <v>229</v>
      </c>
      <c r="D96" s="16" t="s">
        <v>354</v>
      </c>
      <c r="E96" s="160" t="s">
        <v>355</v>
      </c>
      <c r="F96" s="159" t="s">
        <v>114</v>
      </c>
      <c r="G96" s="161">
        <v>2.45</v>
      </c>
      <c r="H96" s="177">
        <v>0</v>
      </c>
      <c r="I96" s="162">
        <f t="shared" si="6"/>
        <v>0</v>
      </c>
      <c r="J96" s="163">
        <v>0</v>
      </c>
      <c r="K96" s="161">
        <f t="shared" si="7"/>
        <v>0</v>
      </c>
      <c r="L96" s="163">
        <v>0</v>
      </c>
      <c r="M96" s="161">
        <f t="shared" si="8"/>
        <v>0</v>
      </c>
      <c r="N96" s="182">
        <v>21</v>
      </c>
      <c r="O96" s="164">
        <v>16</v>
      </c>
      <c r="P96" s="16" t="s">
        <v>115</v>
      </c>
    </row>
    <row r="97" spans="1:16" s="16" customFormat="1" ht="13.5" customHeight="1">
      <c r="A97" s="159" t="s">
        <v>356</v>
      </c>
      <c r="B97" s="159" t="s">
        <v>110</v>
      </c>
      <c r="C97" s="159" t="s">
        <v>229</v>
      </c>
      <c r="D97" s="16" t="s">
        <v>357</v>
      </c>
      <c r="E97" s="160" t="s">
        <v>358</v>
      </c>
      <c r="F97" s="159" t="s">
        <v>114</v>
      </c>
      <c r="G97" s="161">
        <v>2.45</v>
      </c>
      <c r="H97" s="177">
        <v>0</v>
      </c>
      <c r="I97" s="162">
        <f t="shared" si="6"/>
        <v>0</v>
      </c>
      <c r="J97" s="163">
        <v>0</v>
      </c>
      <c r="K97" s="161">
        <f t="shared" si="7"/>
        <v>0</v>
      </c>
      <c r="L97" s="163">
        <v>0</v>
      </c>
      <c r="M97" s="161">
        <f t="shared" si="8"/>
        <v>0</v>
      </c>
      <c r="N97" s="182">
        <v>21</v>
      </c>
      <c r="O97" s="164">
        <v>16</v>
      </c>
      <c r="P97" s="16" t="s">
        <v>115</v>
      </c>
    </row>
    <row r="98" spans="1:16" s="16" customFormat="1" ht="13.5" customHeight="1">
      <c r="A98" s="159" t="s">
        <v>359</v>
      </c>
      <c r="B98" s="159" t="s">
        <v>110</v>
      </c>
      <c r="C98" s="159" t="s">
        <v>314</v>
      </c>
      <c r="D98" s="16" t="s">
        <v>360</v>
      </c>
      <c r="E98" s="160" t="s">
        <v>361</v>
      </c>
      <c r="F98" s="159" t="s">
        <v>243</v>
      </c>
      <c r="G98" s="161">
        <v>1980</v>
      </c>
      <c r="H98" s="177">
        <v>0</v>
      </c>
      <c r="I98" s="162">
        <f t="shared" si="6"/>
        <v>0</v>
      </c>
      <c r="J98" s="163">
        <v>0</v>
      </c>
      <c r="K98" s="161">
        <f t="shared" si="7"/>
        <v>0</v>
      </c>
      <c r="L98" s="163">
        <v>0</v>
      </c>
      <c r="M98" s="161">
        <f t="shared" si="8"/>
        <v>0</v>
      </c>
      <c r="N98" s="182">
        <v>21</v>
      </c>
      <c r="O98" s="164">
        <v>16</v>
      </c>
      <c r="P98" s="16" t="s">
        <v>115</v>
      </c>
    </row>
    <row r="99" spans="1:16" s="16" customFormat="1" ht="13.5" customHeight="1">
      <c r="A99" s="165" t="s">
        <v>362</v>
      </c>
      <c r="B99" s="165" t="s">
        <v>175</v>
      </c>
      <c r="C99" s="165" t="s">
        <v>176</v>
      </c>
      <c r="D99" s="166" t="s">
        <v>363</v>
      </c>
      <c r="E99" s="167" t="s">
        <v>364</v>
      </c>
      <c r="F99" s="165" t="s">
        <v>243</v>
      </c>
      <c r="G99" s="168">
        <v>1980</v>
      </c>
      <c r="H99" s="178">
        <v>0</v>
      </c>
      <c r="I99" s="169">
        <f t="shared" si="6"/>
        <v>0</v>
      </c>
      <c r="J99" s="170">
        <v>0</v>
      </c>
      <c r="K99" s="168">
        <f t="shared" si="7"/>
        <v>0</v>
      </c>
      <c r="L99" s="170">
        <v>0</v>
      </c>
      <c r="M99" s="168">
        <f t="shared" si="8"/>
        <v>0</v>
      </c>
      <c r="N99" s="183">
        <v>21</v>
      </c>
      <c r="O99" s="171">
        <v>32</v>
      </c>
      <c r="P99" s="166" t="s">
        <v>115</v>
      </c>
    </row>
    <row r="100" spans="1:16" s="16" customFormat="1" ht="13.5" customHeight="1">
      <c r="A100" s="159" t="s">
        <v>365</v>
      </c>
      <c r="B100" s="159" t="s">
        <v>110</v>
      </c>
      <c r="C100" s="159" t="s">
        <v>229</v>
      </c>
      <c r="D100" s="16" t="s">
        <v>366</v>
      </c>
      <c r="E100" s="160" t="s">
        <v>367</v>
      </c>
      <c r="F100" s="159" t="s">
        <v>138</v>
      </c>
      <c r="G100" s="161">
        <v>1.913</v>
      </c>
      <c r="H100" s="177">
        <v>0</v>
      </c>
      <c r="I100" s="162">
        <f t="shared" si="6"/>
        <v>0</v>
      </c>
      <c r="J100" s="163">
        <v>0</v>
      </c>
      <c r="K100" s="161">
        <f t="shared" si="7"/>
        <v>0</v>
      </c>
      <c r="L100" s="163">
        <v>0</v>
      </c>
      <c r="M100" s="161">
        <f t="shared" si="8"/>
        <v>0</v>
      </c>
      <c r="N100" s="182">
        <v>21</v>
      </c>
      <c r="O100" s="164">
        <v>16</v>
      </c>
      <c r="P100" s="16" t="s">
        <v>115</v>
      </c>
    </row>
    <row r="101" spans="2:16" s="131" customFormat="1" ht="12.75" customHeight="1">
      <c r="B101" s="136" t="s">
        <v>63</v>
      </c>
      <c r="D101" s="137" t="s">
        <v>314</v>
      </c>
      <c r="E101" s="137" t="s">
        <v>368</v>
      </c>
      <c r="H101" s="176"/>
      <c r="I101" s="138">
        <f>I102</f>
        <v>0</v>
      </c>
      <c r="K101" s="139">
        <f>K102</f>
        <v>0</v>
      </c>
      <c r="M101" s="139">
        <f>M102</f>
        <v>0</v>
      </c>
      <c r="N101" s="176"/>
      <c r="P101" s="137" t="s">
        <v>109</v>
      </c>
    </row>
    <row r="102" spans="1:16" s="16" customFormat="1" ht="24" customHeight="1">
      <c r="A102" s="159" t="s">
        <v>369</v>
      </c>
      <c r="B102" s="159" t="s">
        <v>110</v>
      </c>
      <c r="C102" s="159" t="s">
        <v>314</v>
      </c>
      <c r="D102" s="16" t="s">
        <v>370</v>
      </c>
      <c r="E102" s="160" t="s">
        <v>371</v>
      </c>
      <c r="F102" s="159" t="s">
        <v>114</v>
      </c>
      <c r="G102" s="161">
        <v>355.45</v>
      </c>
      <c r="H102" s="177">
        <v>0</v>
      </c>
      <c r="I102" s="162">
        <f>ROUND(G102*H102,2)</f>
        <v>0</v>
      </c>
      <c r="J102" s="163">
        <v>0</v>
      </c>
      <c r="K102" s="161">
        <f>G102*J102</f>
        <v>0</v>
      </c>
      <c r="L102" s="163">
        <v>0</v>
      </c>
      <c r="M102" s="161">
        <f>G102*L102</f>
        <v>0</v>
      </c>
      <c r="N102" s="182">
        <v>21</v>
      </c>
      <c r="O102" s="164">
        <v>16</v>
      </c>
      <c r="P102" s="16" t="s">
        <v>115</v>
      </c>
    </row>
    <row r="103" spans="2:16" s="131" customFormat="1" ht="12.75" customHeight="1">
      <c r="B103" s="136" t="s">
        <v>63</v>
      </c>
      <c r="D103" s="137" t="s">
        <v>372</v>
      </c>
      <c r="E103" s="137" t="s">
        <v>373</v>
      </c>
      <c r="H103" s="176"/>
      <c r="I103" s="138">
        <f>SUM(I104:I108)</f>
        <v>0</v>
      </c>
      <c r="K103" s="139">
        <f>SUM(K104:K108)</f>
        <v>0</v>
      </c>
      <c r="M103" s="139">
        <f>SUM(M104:M108)</f>
        <v>0</v>
      </c>
      <c r="N103" s="176"/>
      <c r="P103" s="137" t="s">
        <v>109</v>
      </c>
    </row>
    <row r="104" spans="1:16" s="16" customFormat="1" ht="13.5" customHeight="1">
      <c r="A104" s="159" t="s">
        <v>374</v>
      </c>
      <c r="B104" s="159" t="s">
        <v>110</v>
      </c>
      <c r="C104" s="159" t="s">
        <v>372</v>
      </c>
      <c r="D104" s="16" t="s">
        <v>375</v>
      </c>
      <c r="E104" s="160" t="s">
        <v>376</v>
      </c>
      <c r="F104" s="159" t="s">
        <v>114</v>
      </c>
      <c r="G104" s="161">
        <v>46.62</v>
      </c>
      <c r="H104" s="177">
        <v>0</v>
      </c>
      <c r="I104" s="162">
        <f>ROUND(G104*H104,2)</f>
        <v>0</v>
      </c>
      <c r="J104" s="163">
        <v>0</v>
      </c>
      <c r="K104" s="161">
        <f>G104*J104</f>
        <v>0</v>
      </c>
      <c r="L104" s="163">
        <v>0</v>
      </c>
      <c r="M104" s="161">
        <f>G104*L104</f>
        <v>0</v>
      </c>
      <c r="N104" s="182">
        <v>21</v>
      </c>
      <c r="O104" s="164">
        <v>16</v>
      </c>
      <c r="P104" s="16" t="s">
        <v>115</v>
      </c>
    </row>
    <row r="105" spans="1:16" s="16" customFormat="1" ht="13.5" customHeight="1">
      <c r="A105" s="159" t="s">
        <v>377</v>
      </c>
      <c r="B105" s="159" t="s">
        <v>110</v>
      </c>
      <c r="C105" s="159" t="s">
        <v>372</v>
      </c>
      <c r="D105" s="16" t="s">
        <v>378</v>
      </c>
      <c r="E105" s="160" t="s">
        <v>379</v>
      </c>
      <c r="F105" s="159" t="s">
        <v>134</v>
      </c>
      <c r="G105" s="161">
        <v>2</v>
      </c>
      <c r="H105" s="177">
        <v>0</v>
      </c>
      <c r="I105" s="162">
        <f>ROUND(G105*H105,2)</f>
        <v>0</v>
      </c>
      <c r="J105" s="163">
        <v>0</v>
      </c>
      <c r="K105" s="161">
        <f>G105*J105</f>
        <v>0</v>
      </c>
      <c r="L105" s="163">
        <v>0</v>
      </c>
      <c r="M105" s="161">
        <f>G105*L105</f>
        <v>0</v>
      </c>
      <c r="N105" s="182">
        <v>21</v>
      </c>
      <c r="O105" s="164">
        <v>16</v>
      </c>
      <c r="P105" s="16" t="s">
        <v>115</v>
      </c>
    </row>
    <row r="106" spans="1:16" s="16" customFormat="1" ht="13.5" customHeight="1">
      <c r="A106" s="165" t="s">
        <v>380</v>
      </c>
      <c r="B106" s="165" t="s">
        <v>175</v>
      </c>
      <c r="C106" s="165" t="s">
        <v>176</v>
      </c>
      <c r="D106" s="166" t="s">
        <v>381</v>
      </c>
      <c r="E106" s="167" t="s">
        <v>382</v>
      </c>
      <c r="F106" s="165" t="s">
        <v>243</v>
      </c>
      <c r="G106" s="168">
        <v>1</v>
      </c>
      <c r="H106" s="178">
        <v>0</v>
      </c>
      <c r="I106" s="169">
        <f>ROUND(G106*H106,2)</f>
        <v>0</v>
      </c>
      <c r="J106" s="170">
        <v>0</v>
      </c>
      <c r="K106" s="168">
        <f>G106*J106</f>
        <v>0</v>
      </c>
      <c r="L106" s="170">
        <v>0</v>
      </c>
      <c r="M106" s="168">
        <f>G106*L106</f>
        <v>0</v>
      </c>
      <c r="N106" s="183">
        <v>21</v>
      </c>
      <c r="O106" s="171">
        <v>32</v>
      </c>
      <c r="P106" s="166" t="s">
        <v>115</v>
      </c>
    </row>
    <row r="107" spans="1:16" s="16" customFormat="1" ht="13.5" customHeight="1">
      <c r="A107" s="165" t="s">
        <v>383</v>
      </c>
      <c r="B107" s="165" t="s">
        <v>175</v>
      </c>
      <c r="C107" s="165" t="s">
        <v>176</v>
      </c>
      <c r="D107" s="166" t="s">
        <v>384</v>
      </c>
      <c r="E107" s="167" t="s">
        <v>385</v>
      </c>
      <c r="F107" s="165" t="s">
        <v>243</v>
      </c>
      <c r="G107" s="168">
        <v>1</v>
      </c>
      <c r="H107" s="178">
        <v>0</v>
      </c>
      <c r="I107" s="169">
        <f>ROUND(G107*H107,2)</f>
        <v>0</v>
      </c>
      <c r="J107" s="170">
        <v>0</v>
      </c>
      <c r="K107" s="168">
        <f>G107*J107</f>
        <v>0</v>
      </c>
      <c r="L107" s="170">
        <v>0</v>
      </c>
      <c r="M107" s="168">
        <f>G107*L107</f>
        <v>0</v>
      </c>
      <c r="N107" s="183">
        <v>21</v>
      </c>
      <c r="O107" s="171">
        <v>32</v>
      </c>
      <c r="P107" s="166" t="s">
        <v>115</v>
      </c>
    </row>
    <row r="108" spans="1:16" s="16" customFormat="1" ht="13.5" customHeight="1">
      <c r="A108" s="159" t="s">
        <v>386</v>
      </c>
      <c r="B108" s="159" t="s">
        <v>110</v>
      </c>
      <c r="C108" s="159" t="s">
        <v>372</v>
      </c>
      <c r="D108" s="16" t="s">
        <v>387</v>
      </c>
      <c r="E108" s="160" t="s">
        <v>388</v>
      </c>
      <c r="F108" s="159" t="s">
        <v>138</v>
      </c>
      <c r="G108" s="161">
        <v>0.006</v>
      </c>
      <c r="H108" s="177">
        <v>0</v>
      </c>
      <c r="I108" s="162">
        <f>ROUND(G108*H108,2)</f>
        <v>0</v>
      </c>
      <c r="J108" s="163">
        <v>0</v>
      </c>
      <c r="K108" s="161">
        <f>G108*J108</f>
        <v>0</v>
      </c>
      <c r="L108" s="163">
        <v>0</v>
      </c>
      <c r="M108" s="161">
        <f>G108*L108</f>
        <v>0</v>
      </c>
      <c r="N108" s="182">
        <v>21</v>
      </c>
      <c r="O108" s="164">
        <v>16</v>
      </c>
      <c r="P108" s="16" t="s">
        <v>115</v>
      </c>
    </row>
    <row r="109" spans="2:16" s="131" customFormat="1" ht="12.75" customHeight="1">
      <c r="B109" s="136" t="s">
        <v>63</v>
      </c>
      <c r="D109" s="137" t="s">
        <v>389</v>
      </c>
      <c r="E109" s="137" t="s">
        <v>390</v>
      </c>
      <c r="H109" s="176"/>
      <c r="I109" s="138">
        <f>SUM(I110:I112)</f>
        <v>0</v>
      </c>
      <c r="K109" s="139">
        <f>SUM(K110:K112)</f>
        <v>0</v>
      </c>
      <c r="M109" s="139">
        <f>SUM(M110:M112)</f>
        <v>0</v>
      </c>
      <c r="N109" s="176"/>
      <c r="P109" s="137" t="s">
        <v>109</v>
      </c>
    </row>
    <row r="110" spans="1:16" s="16" customFormat="1" ht="13.5" customHeight="1">
      <c r="A110" s="159" t="s">
        <v>391</v>
      </c>
      <c r="B110" s="159" t="s">
        <v>110</v>
      </c>
      <c r="C110" s="159" t="s">
        <v>389</v>
      </c>
      <c r="D110" s="16" t="s">
        <v>392</v>
      </c>
      <c r="E110" s="160" t="s">
        <v>393</v>
      </c>
      <c r="F110" s="159" t="s">
        <v>114</v>
      </c>
      <c r="G110" s="161">
        <v>135.88</v>
      </c>
      <c r="H110" s="177">
        <v>0</v>
      </c>
      <c r="I110" s="162">
        <f>ROUND(G110*H110,2)</f>
        <v>0</v>
      </c>
      <c r="J110" s="163">
        <v>0</v>
      </c>
      <c r="K110" s="161">
        <f>G110*J110</f>
        <v>0</v>
      </c>
      <c r="L110" s="163">
        <v>0</v>
      </c>
      <c r="M110" s="161">
        <f>G110*L110</f>
        <v>0</v>
      </c>
      <c r="N110" s="182">
        <v>21</v>
      </c>
      <c r="O110" s="164">
        <v>16</v>
      </c>
      <c r="P110" s="16" t="s">
        <v>115</v>
      </c>
    </row>
    <row r="111" spans="1:16" s="16" customFormat="1" ht="24" customHeight="1">
      <c r="A111" s="159" t="s">
        <v>394</v>
      </c>
      <c r="B111" s="159" t="s">
        <v>110</v>
      </c>
      <c r="C111" s="159" t="s">
        <v>389</v>
      </c>
      <c r="D111" s="16" t="s">
        <v>395</v>
      </c>
      <c r="E111" s="160" t="s">
        <v>396</v>
      </c>
      <c r="F111" s="159" t="s">
        <v>114</v>
      </c>
      <c r="G111" s="161">
        <v>252.851</v>
      </c>
      <c r="H111" s="177">
        <v>0</v>
      </c>
      <c r="I111" s="162">
        <f>ROUND(G111*H111,2)</f>
        <v>0</v>
      </c>
      <c r="J111" s="163">
        <v>0</v>
      </c>
      <c r="K111" s="161">
        <f>G111*J111</f>
        <v>0</v>
      </c>
      <c r="L111" s="163">
        <v>0</v>
      </c>
      <c r="M111" s="161">
        <f>G111*L111</f>
        <v>0</v>
      </c>
      <c r="N111" s="182">
        <v>21</v>
      </c>
      <c r="O111" s="164">
        <v>16</v>
      </c>
      <c r="P111" s="16" t="s">
        <v>115</v>
      </c>
    </row>
    <row r="112" spans="1:16" s="16" customFormat="1" ht="24" customHeight="1">
      <c r="A112" s="159" t="s">
        <v>397</v>
      </c>
      <c r="B112" s="159" t="s">
        <v>110</v>
      </c>
      <c r="C112" s="159" t="s">
        <v>389</v>
      </c>
      <c r="D112" s="16" t="s">
        <v>398</v>
      </c>
      <c r="E112" s="160" t="s">
        <v>399</v>
      </c>
      <c r="F112" s="159" t="s">
        <v>114</v>
      </c>
      <c r="G112" s="161">
        <v>461.817</v>
      </c>
      <c r="H112" s="177">
        <v>0</v>
      </c>
      <c r="I112" s="162">
        <f>ROUND(G112*H112,2)</f>
        <v>0</v>
      </c>
      <c r="J112" s="163">
        <v>0</v>
      </c>
      <c r="K112" s="161">
        <f>G112*J112</f>
        <v>0</v>
      </c>
      <c r="L112" s="163">
        <v>0</v>
      </c>
      <c r="M112" s="161">
        <f>G112*L112</f>
        <v>0</v>
      </c>
      <c r="N112" s="182">
        <v>21</v>
      </c>
      <c r="O112" s="164">
        <v>16</v>
      </c>
      <c r="P112" s="16" t="s">
        <v>115</v>
      </c>
    </row>
    <row r="113" spans="2:16" s="131" customFormat="1" ht="12.75" customHeight="1">
      <c r="B113" s="132" t="s">
        <v>63</v>
      </c>
      <c r="D113" s="133" t="s">
        <v>175</v>
      </c>
      <c r="E113" s="133" t="s">
        <v>400</v>
      </c>
      <c r="H113" s="176"/>
      <c r="I113" s="134">
        <f>I114</f>
        <v>0</v>
      </c>
      <c r="K113" s="135">
        <f>K114</f>
        <v>0</v>
      </c>
      <c r="M113" s="135">
        <f>M114</f>
        <v>0</v>
      </c>
      <c r="N113" s="176"/>
      <c r="P113" s="133" t="s">
        <v>106</v>
      </c>
    </row>
    <row r="114" spans="2:16" s="131" customFormat="1" ht="12.75" customHeight="1">
      <c r="B114" s="136" t="s">
        <v>63</v>
      </c>
      <c r="D114" s="137" t="s">
        <v>401</v>
      </c>
      <c r="E114" s="137" t="s">
        <v>402</v>
      </c>
      <c r="H114" s="176"/>
      <c r="I114" s="138">
        <f>SUM(I115:I116)</f>
        <v>0</v>
      </c>
      <c r="K114" s="139">
        <f>SUM(K115:K116)</f>
        <v>0</v>
      </c>
      <c r="M114" s="139">
        <f>SUM(M115:M116)</f>
        <v>0</v>
      </c>
      <c r="N114" s="176"/>
      <c r="P114" s="137" t="s">
        <v>109</v>
      </c>
    </row>
    <row r="115" spans="1:16" s="16" customFormat="1" ht="13.5" customHeight="1">
      <c r="A115" s="159" t="s">
        <v>403</v>
      </c>
      <c r="B115" s="159" t="s">
        <v>110</v>
      </c>
      <c r="C115" s="159" t="s">
        <v>210</v>
      </c>
      <c r="D115" s="16" t="s">
        <v>404</v>
      </c>
      <c r="E115" s="160" t="s">
        <v>405</v>
      </c>
      <c r="F115" s="159" t="s">
        <v>134</v>
      </c>
      <c r="G115" s="161">
        <v>70</v>
      </c>
      <c r="H115" s="177">
        <v>0</v>
      </c>
      <c r="I115" s="162">
        <f>ROUND(G115*H115,2)</f>
        <v>0</v>
      </c>
      <c r="J115" s="163">
        <v>0</v>
      </c>
      <c r="K115" s="161">
        <f>G115*J115</f>
        <v>0</v>
      </c>
      <c r="L115" s="163">
        <v>0</v>
      </c>
      <c r="M115" s="161">
        <f>G115*L115</f>
        <v>0</v>
      </c>
      <c r="N115" s="182">
        <v>21</v>
      </c>
      <c r="O115" s="164">
        <v>64</v>
      </c>
      <c r="P115" s="16" t="s">
        <v>115</v>
      </c>
    </row>
    <row r="116" spans="1:16" s="16" customFormat="1" ht="13.5" customHeight="1">
      <c r="A116" s="159" t="s">
        <v>406</v>
      </c>
      <c r="B116" s="159" t="s">
        <v>110</v>
      </c>
      <c r="C116" s="159" t="s">
        <v>210</v>
      </c>
      <c r="D116" s="16" t="s">
        <v>407</v>
      </c>
      <c r="E116" s="160" t="s">
        <v>408</v>
      </c>
      <c r="F116" s="159" t="s">
        <v>409</v>
      </c>
      <c r="G116" s="161">
        <v>1</v>
      </c>
      <c r="H116" s="177">
        <v>0</v>
      </c>
      <c r="I116" s="162">
        <f>ROUND(G116*H116,2)</f>
        <v>0</v>
      </c>
      <c r="J116" s="163">
        <v>0</v>
      </c>
      <c r="K116" s="161">
        <f>G116*J116</f>
        <v>0</v>
      </c>
      <c r="L116" s="163">
        <v>0</v>
      </c>
      <c r="M116" s="161">
        <f>G116*L116</f>
        <v>0</v>
      </c>
      <c r="N116" s="182">
        <v>21</v>
      </c>
      <c r="O116" s="164">
        <v>64</v>
      </c>
      <c r="P116" s="16" t="s">
        <v>115</v>
      </c>
    </row>
    <row r="117" spans="2:16" s="131" customFormat="1" ht="12.75" customHeight="1">
      <c r="B117" s="132" t="s">
        <v>63</v>
      </c>
      <c r="D117" s="133" t="s">
        <v>410</v>
      </c>
      <c r="E117" s="133" t="s">
        <v>55</v>
      </c>
      <c r="H117" s="176"/>
      <c r="I117" s="134">
        <f>I118</f>
        <v>0</v>
      </c>
      <c r="K117" s="135">
        <f>K118</f>
        <v>0</v>
      </c>
      <c r="M117" s="135">
        <f>M118</f>
        <v>0</v>
      </c>
      <c r="N117" s="176"/>
      <c r="P117" s="133" t="s">
        <v>106</v>
      </c>
    </row>
    <row r="118" spans="2:16" s="131" customFormat="1" ht="12.75" customHeight="1">
      <c r="B118" s="136" t="s">
        <v>63</v>
      </c>
      <c r="D118" s="137" t="s">
        <v>411</v>
      </c>
      <c r="E118" s="137" t="s">
        <v>55</v>
      </c>
      <c r="H118" s="176"/>
      <c r="I118" s="138">
        <f>I119</f>
        <v>0</v>
      </c>
      <c r="K118" s="139">
        <f>K119</f>
        <v>0</v>
      </c>
      <c r="M118" s="139">
        <f>M119</f>
        <v>0</v>
      </c>
      <c r="N118" s="176"/>
      <c r="P118" s="137" t="s">
        <v>109</v>
      </c>
    </row>
    <row r="119" spans="1:16" s="16" customFormat="1" ht="13.5" customHeight="1">
      <c r="A119" s="159" t="s">
        <v>412</v>
      </c>
      <c r="B119" s="159" t="s">
        <v>110</v>
      </c>
      <c r="C119" s="159" t="s">
        <v>60</v>
      </c>
      <c r="D119" s="16" t="s">
        <v>413</v>
      </c>
      <c r="E119" s="160" t="s">
        <v>414</v>
      </c>
      <c r="F119" s="159" t="s">
        <v>415</v>
      </c>
      <c r="G119" s="161">
        <v>4</v>
      </c>
      <c r="H119" s="177">
        <v>0</v>
      </c>
      <c r="I119" s="162">
        <f>ROUND(G119*H119,2)</f>
        <v>0</v>
      </c>
      <c r="J119" s="163">
        <v>0</v>
      </c>
      <c r="K119" s="161">
        <f>G119*J119</f>
        <v>0</v>
      </c>
      <c r="L119" s="163">
        <v>0</v>
      </c>
      <c r="M119" s="161">
        <f>G119*L119</f>
        <v>0</v>
      </c>
      <c r="N119" s="182">
        <v>21</v>
      </c>
      <c r="O119" s="164">
        <v>512</v>
      </c>
      <c r="P119" s="16" t="s">
        <v>115</v>
      </c>
    </row>
    <row r="120" spans="5:14" s="144" customFormat="1" ht="12.75" customHeight="1">
      <c r="E120" s="145" t="s">
        <v>89</v>
      </c>
      <c r="H120" s="179"/>
      <c r="I120" s="146">
        <f>I14+I34+I113+I117</f>
        <v>0</v>
      </c>
      <c r="K120" s="147">
        <f>K14+K34+K113+K117</f>
        <v>0</v>
      </c>
      <c r="M120" s="147">
        <f>M14+M34+M113+M117</f>
        <v>0</v>
      </c>
      <c r="N120" s="179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5.7109375" style="194" customWidth="1"/>
    <col min="2" max="2" width="6.57421875" style="193" customWidth="1"/>
    <col min="3" max="3" width="10.00390625" style="193" customWidth="1"/>
    <col min="4" max="4" width="42.8515625" style="193" customWidth="1"/>
    <col min="5" max="5" width="3.7109375" style="193" customWidth="1"/>
    <col min="6" max="6" width="9.28125" style="192" customWidth="1"/>
    <col min="7" max="7" width="13.421875" style="191" customWidth="1"/>
    <col min="8" max="8" width="16.421875" style="191" customWidth="1"/>
    <col min="9" max="16384" width="9.00390625" style="190" customWidth="1"/>
  </cols>
  <sheetData>
    <row r="1" spans="1:8" s="195" customFormat="1" ht="19.5" customHeight="1">
      <c r="A1" s="263" t="s">
        <v>521</v>
      </c>
      <c r="B1" s="259"/>
      <c r="C1" s="259"/>
      <c r="D1" s="259"/>
      <c r="E1" s="259"/>
      <c r="F1" s="259"/>
      <c r="G1" s="259"/>
      <c r="H1" s="259"/>
    </row>
    <row r="2" spans="1:8" s="195" customFormat="1" ht="12.75" customHeight="1">
      <c r="A2" s="262" t="s">
        <v>520</v>
      </c>
      <c r="B2" s="261"/>
      <c r="C2" s="261"/>
      <c r="D2" s="261"/>
      <c r="E2" s="261"/>
      <c r="F2" s="261"/>
      <c r="G2" s="259"/>
      <c r="H2" s="259"/>
    </row>
    <row r="3" spans="1:8" s="195" customFormat="1" ht="12.75" customHeight="1">
      <c r="A3" s="262" t="s">
        <v>519</v>
      </c>
      <c r="B3" s="261"/>
      <c r="C3" s="261"/>
      <c r="D3" s="261"/>
      <c r="E3" s="261"/>
      <c r="F3" s="259"/>
      <c r="G3" s="259"/>
      <c r="H3" s="259"/>
    </row>
    <row r="4" spans="1:8" s="195" customFormat="1" ht="12.75" customHeight="1">
      <c r="A4" s="262"/>
      <c r="B4" s="261"/>
      <c r="C4" s="262"/>
      <c r="D4" s="261"/>
      <c r="E4" s="261"/>
      <c r="F4" s="259"/>
      <c r="G4" s="259"/>
      <c r="H4" s="259"/>
    </row>
    <row r="5" spans="1:8" s="195" customFormat="1" ht="12.75" customHeight="1">
      <c r="A5" s="261" t="s">
        <v>518</v>
      </c>
      <c r="B5" s="261"/>
      <c r="C5" s="261"/>
      <c r="D5" s="261"/>
      <c r="E5" s="261"/>
      <c r="F5" s="259"/>
      <c r="G5" s="259"/>
      <c r="H5" s="261" t="s">
        <v>517</v>
      </c>
    </row>
    <row r="6" spans="1:8" s="195" customFormat="1" ht="6" customHeight="1" thickBot="1">
      <c r="A6" s="259"/>
      <c r="B6" s="259"/>
      <c r="C6" s="259"/>
      <c r="D6" s="259"/>
      <c r="E6" s="259"/>
      <c r="F6" s="259"/>
      <c r="G6" s="259"/>
      <c r="H6" s="259"/>
    </row>
    <row r="7" spans="1:8" s="195" customFormat="1" ht="25.5" customHeight="1" thickBot="1">
      <c r="A7" s="260" t="s">
        <v>92</v>
      </c>
      <c r="B7" s="260" t="s">
        <v>94</v>
      </c>
      <c r="C7" s="260" t="s">
        <v>95</v>
      </c>
      <c r="D7" s="260" t="s">
        <v>85</v>
      </c>
      <c r="E7" s="260" t="s">
        <v>96</v>
      </c>
      <c r="F7" s="260" t="s">
        <v>97</v>
      </c>
      <c r="G7" s="260" t="s">
        <v>516</v>
      </c>
      <c r="H7" s="260" t="s">
        <v>515</v>
      </c>
    </row>
    <row r="8" spans="1:8" s="195" customFormat="1" ht="12.75" customHeight="1" thickBot="1">
      <c r="A8" s="260" t="s">
        <v>109</v>
      </c>
      <c r="B8" s="260" t="s">
        <v>115</v>
      </c>
      <c r="C8" s="260" t="s">
        <v>107</v>
      </c>
      <c r="D8" s="260" t="s">
        <v>125</v>
      </c>
      <c r="E8" s="260" t="s">
        <v>130</v>
      </c>
      <c r="F8" s="260" t="s">
        <v>135</v>
      </c>
      <c r="G8" s="260" t="s">
        <v>139</v>
      </c>
      <c r="H8" s="260" t="s">
        <v>142</v>
      </c>
    </row>
    <row r="9" spans="1:8" s="195" customFormat="1" ht="4.5" customHeight="1">
      <c r="A9" s="259"/>
      <c r="B9" s="259"/>
      <c r="C9" s="259"/>
      <c r="D9" s="259"/>
      <c r="E9" s="259"/>
      <c r="F9" s="259"/>
      <c r="G9" s="259"/>
      <c r="H9" s="259"/>
    </row>
    <row r="10" spans="1:8" s="195" customFormat="1" ht="21" customHeight="1">
      <c r="A10" s="218"/>
      <c r="B10" s="217"/>
      <c r="C10" s="217" t="s">
        <v>42</v>
      </c>
      <c r="D10" s="217" t="s">
        <v>105</v>
      </c>
      <c r="E10" s="217"/>
      <c r="F10" s="216"/>
      <c r="G10" s="215"/>
      <c r="H10" s="215"/>
    </row>
    <row r="11" spans="1:8" s="195" customFormat="1" ht="21" customHeight="1" thickBot="1">
      <c r="A11" s="218"/>
      <c r="B11" s="217"/>
      <c r="C11" s="217" t="s">
        <v>107</v>
      </c>
      <c r="D11" s="217" t="s">
        <v>108</v>
      </c>
      <c r="E11" s="217"/>
      <c r="F11" s="216"/>
      <c r="G11" s="215"/>
      <c r="H11" s="215"/>
    </row>
    <row r="12" spans="1:8" s="195" customFormat="1" ht="24" customHeight="1" thickBot="1">
      <c r="A12" s="214">
        <v>1</v>
      </c>
      <c r="B12" s="213" t="s">
        <v>111</v>
      </c>
      <c r="C12" s="213" t="s">
        <v>112</v>
      </c>
      <c r="D12" s="213" t="s">
        <v>113</v>
      </c>
      <c r="E12" s="213" t="s">
        <v>114</v>
      </c>
      <c r="F12" s="212">
        <v>0.45</v>
      </c>
      <c r="G12" s="211"/>
      <c r="H12" s="210"/>
    </row>
    <row r="13" spans="1:8" s="195" customFormat="1" ht="13.5" customHeight="1">
      <c r="A13" s="209"/>
      <c r="B13" s="208"/>
      <c r="C13" s="208"/>
      <c r="D13" s="208" t="s">
        <v>514</v>
      </c>
      <c r="E13" s="208"/>
      <c r="F13" s="207"/>
      <c r="G13" s="206"/>
      <c r="H13" s="205"/>
    </row>
    <row r="14" spans="1:8" s="195" customFormat="1" ht="13.5" customHeight="1" thickBot="1">
      <c r="A14" s="204"/>
      <c r="B14" s="203"/>
      <c r="C14" s="203"/>
      <c r="D14" s="203" t="s">
        <v>513</v>
      </c>
      <c r="E14" s="203"/>
      <c r="F14" s="202">
        <v>0.45</v>
      </c>
      <c r="G14" s="201"/>
      <c r="H14" s="200"/>
    </row>
    <row r="15" spans="1:8" s="195" customFormat="1" ht="21" customHeight="1">
      <c r="A15" s="218"/>
      <c r="B15" s="217"/>
      <c r="C15" s="217" t="s">
        <v>116</v>
      </c>
      <c r="D15" s="217" t="s">
        <v>117</v>
      </c>
      <c r="E15" s="217"/>
      <c r="F15" s="216"/>
      <c r="G15" s="215"/>
      <c r="H15" s="215"/>
    </row>
    <row r="16" spans="1:8" s="195" customFormat="1" ht="13.5" customHeight="1" thickBot="1">
      <c r="A16" s="218"/>
      <c r="B16" s="217"/>
      <c r="C16" s="217" t="s">
        <v>118</v>
      </c>
      <c r="D16" s="217" t="s">
        <v>119</v>
      </c>
      <c r="E16" s="217"/>
      <c r="F16" s="216"/>
      <c r="G16" s="215"/>
      <c r="H16" s="215"/>
    </row>
    <row r="17" spans="1:8" s="195" customFormat="1" ht="24" customHeight="1" thickBot="1">
      <c r="A17" s="214">
        <v>2</v>
      </c>
      <c r="B17" s="213" t="s">
        <v>120</v>
      </c>
      <c r="C17" s="213" t="s">
        <v>121</v>
      </c>
      <c r="D17" s="213" t="s">
        <v>122</v>
      </c>
      <c r="E17" s="213" t="s">
        <v>114</v>
      </c>
      <c r="F17" s="212">
        <v>766.16</v>
      </c>
      <c r="G17" s="211"/>
      <c r="H17" s="210"/>
    </row>
    <row r="18" spans="1:8" s="195" customFormat="1" ht="13.5" customHeight="1">
      <c r="A18" s="209"/>
      <c r="B18" s="208"/>
      <c r="C18" s="208"/>
      <c r="D18" s="208" t="s">
        <v>439</v>
      </c>
      <c r="E18" s="208"/>
      <c r="F18" s="207"/>
      <c r="G18" s="206"/>
      <c r="H18" s="205"/>
    </row>
    <row r="19" spans="1:8" s="195" customFormat="1" ht="13.5" customHeight="1">
      <c r="A19" s="223"/>
      <c r="B19" s="222"/>
      <c r="C19" s="222"/>
      <c r="D19" s="222" t="s">
        <v>512</v>
      </c>
      <c r="E19" s="222"/>
      <c r="F19" s="221">
        <v>200.2</v>
      </c>
      <c r="G19" s="220"/>
      <c r="H19" s="219"/>
    </row>
    <row r="20" spans="1:8" s="195" customFormat="1" ht="13.5" customHeight="1">
      <c r="A20" s="223"/>
      <c r="B20" s="222"/>
      <c r="C20" s="222"/>
      <c r="D20" s="222" t="s">
        <v>436</v>
      </c>
      <c r="E20" s="222"/>
      <c r="F20" s="221"/>
      <c r="G20" s="220"/>
      <c r="H20" s="219"/>
    </row>
    <row r="21" spans="1:8" s="195" customFormat="1" ht="13.5" customHeight="1">
      <c r="A21" s="223"/>
      <c r="B21" s="222"/>
      <c r="C21" s="222"/>
      <c r="D21" s="222" t="s">
        <v>511</v>
      </c>
      <c r="E21" s="222"/>
      <c r="F21" s="221">
        <v>121.5</v>
      </c>
      <c r="G21" s="220"/>
      <c r="H21" s="219"/>
    </row>
    <row r="22" spans="1:8" s="195" customFormat="1" ht="13.5" customHeight="1">
      <c r="A22" s="223"/>
      <c r="B22" s="222"/>
      <c r="C22" s="222"/>
      <c r="D22" s="222" t="s">
        <v>434</v>
      </c>
      <c r="E22" s="222"/>
      <c r="F22" s="221"/>
      <c r="G22" s="220"/>
      <c r="H22" s="219"/>
    </row>
    <row r="23" spans="1:8" s="195" customFormat="1" ht="13.5" customHeight="1">
      <c r="A23" s="223"/>
      <c r="B23" s="222"/>
      <c r="C23" s="222"/>
      <c r="D23" s="222" t="s">
        <v>510</v>
      </c>
      <c r="E23" s="222"/>
      <c r="F23" s="221">
        <v>201.46</v>
      </c>
      <c r="G23" s="220"/>
      <c r="H23" s="219"/>
    </row>
    <row r="24" spans="1:8" s="195" customFormat="1" ht="13.5" customHeight="1">
      <c r="A24" s="223"/>
      <c r="B24" s="222"/>
      <c r="C24" s="222"/>
      <c r="D24" s="222" t="s">
        <v>430</v>
      </c>
      <c r="E24" s="222"/>
      <c r="F24" s="221"/>
      <c r="G24" s="220"/>
      <c r="H24" s="219"/>
    </row>
    <row r="25" spans="1:8" s="195" customFormat="1" ht="13.5" customHeight="1" thickBot="1">
      <c r="A25" s="204"/>
      <c r="B25" s="203"/>
      <c r="C25" s="203"/>
      <c r="D25" s="203" t="s">
        <v>509</v>
      </c>
      <c r="E25" s="203"/>
      <c r="F25" s="202">
        <v>243</v>
      </c>
      <c r="G25" s="201"/>
      <c r="H25" s="200"/>
    </row>
    <row r="26" spans="1:8" s="195" customFormat="1" ht="24" customHeight="1" thickBot="1">
      <c r="A26" s="214">
        <v>3</v>
      </c>
      <c r="B26" s="213" t="s">
        <v>120</v>
      </c>
      <c r="C26" s="213" t="s">
        <v>123</v>
      </c>
      <c r="D26" s="213" t="s">
        <v>124</v>
      </c>
      <c r="E26" s="213" t="s">
        <v>114</v>
      </c>
      <c r="F26" s="212">
        <v>45969.6</v>
      </c>
      <c r="G26" s="211"/>
      <c r="H26" s="210"/>
    </row>
    <row r="27" spans="1:8" s="195" customFormat="1" ht="13.5" customHeight="1" thickBot="1">
      <c r="A27" s="238"/>
      <c r="B27" s="237"/>
      <c r="C27" s="237"/>
      <c r="D27" s="237" t="s">
        <v>508</v>
      </c>
      <c r="E27" s="237"/>
      <c r="F27" s="236">
        <v>45969.6</v>
      </c>
      <c r="G27" s="235"/>
      <c r="H27" s="234"/>
    </row>
    <row r="28" spans="1:8" s="195" customFormat="1" ht="24" customHeight="1" thickBot="1">
      <c r="A28" s="214">
        <v>4</v>
      </c>
      <c r="B28" s="213" t="s">
        <v>120</v>
      </c>
      <c r="C28" s="213" t="s">
        <v>126</v>
      </c>
      <c r="D28" s="213" t="s">
        <v>127</v>
      </c>
      <c r="E28" s="213" t="s">
        <v>114</v>
      </c>
      <c r="F28" s="212">
        <v>766.16</v>
      </c>
      <c r="G28" s="211"/>
      <c r="H28" s="210"/>
    </row>
    <row r="29" spans="1:8" s="195" customFormat="1" ht="13.5" customHeight="1" thickBot="1">
      <c r="A29" s="218"/>
      <c r="B29" s="217"/>
      <c r="C29" s="217" t="s">
        <v>128</v>
      </c>
      <c r="D29" s="217" t="s">
        <v>129</v>
      </c>
      <c r="E29" s="217"/>
      <c r="F29" s="216"/>
      <c r="G29" s="215"/>
      <c r="H29" s="215"/>
    </row>
    <row r="30" spans="1:8" s="195" customFormat="1" ht="13.5" customHeight="1" thickBot="1">
      <c r="A30" s="214">
        <v>5</v>
      </c>
      <c r="B30" s="213" t="s">
        <v>131</v>
      </c>
      <c r="C30" s="213" t="s">
        <v>132</v>
      </c>
      <c r="D30" s="213" t="s">
        <v>133</v>
      </c>
      <c r="E30" s="213" t="s">
        <v>134</v>
      </c>
      <c r="F30" s="212">
        <v>2.9</v>
      </c>
      <c r="G30" s="211"/>
      <c r="H30" s="210"/>
    </row>
    <row r="31" spans="1:8" s="195" customFormat="1" ht="13.5" customHeight="1">
      <c r="A31" s="209"/>
      <c r="B31" s="208"/>
      <c r="C31" s="208"/>
      <c r="D31" s="208" t="s">
        <v>507</v>
      </c>
      <c r="E31" s="208"/>
      <c r="F31" s="207"/>
      <c r="G31" s="206"/>
      <c r="H31" s="205"/>
    </row>
    <row r="32" spans="1:8" s="195" customFormat="1" ht="13.5" customHeight="1" thickBot="1">
      <c r="A32" s="204"/>
      <c r="B32" s="203"/>
      <c r="C32" s="203"/>
      <c r="D32" s="203" t="s">
        <v>506</v>
      </c>
      <c r="E32" s="203"/>
      <c r="F32" s="202">
        <v>2.9</v>
      </c>
      <c r="G32" s="201"/>
      <c r="H32" s="200"/>
    </row>
    <row r="33" spans="1:8" s="195" customFormat="1" ht="13.5" customHeight="1">
      <c r="A33" s="258">
        <v>6</v>
      </c>
      <c r="B33" s="257" t="s">
        <v>131</v>
      </c>
      <c r="C33" s="257" t="s">
        <v>136</v>
      </c>
      <c r="D33" s="257" t="s">
        <v>137</v>
      </c>
      <c r="E33" s="257" t="s">
        <v>138</v>
      </c>
      <c r="F33" s="256">
        <v>7.811</v>
      </c>
      <c r="G33" s="255"/>
      <c r="H33" s="254"/>
    </row>
    <row r="34" spans="1:8" s="195" customFormat="1" ht="13.5" customHeight="1">
      <c r="A34" s="253">
        <v>7</v>
      </c>
      <c r="B34" s="252" t="s">
        <v>131</v>
      </c>
      <c r="C34" s="252" t="s">
        <v>140</v>
      </c>
      <c r="D34" s="252" t="s">
        <v>141</v>
      </c>
      <c r="E34" s="252" t="s">
        <v>138</v>
      </c>
      <c r="F34" s="251">
        <v>7.811</v>
      </c>
      <c r="G34" s="250"/>
      <c r="H34" s="249"/>
    </row>
    <row r="35" spans="1:8" s="195" customFormat="1" ht="13.5" customHeight="1">
      <c r="A35" s="253">
        <v>8</v>
      </c>
      <c r="B35" s="252" t="s">
        <v>131</v>
      </c>
      <c r="C35" s="252" t="s">
        <v>143</v>
      </c>
      <c r="D35" s="252" t="s">
        <v>144</v>
      </c>
      <c r="E35" s="252" t="s">
        <v>138</v>
      </c>
      <c r="F35" s="251">
        <v>7.811</v>
      </c>
      <c r="G35" s="250"/>
      <c r="H35" s="249"/>
    </row>
    <row r="36" spans="1:8" s="195" customFormat="1" ht="24" customHeight="1">
      <c r="A36" s="253">
        <v>9</v>
      </c>
      <c r="B36" s="252" t="s">
        <v>131</v>
      </c>
      <c r="C36" s="252" t="s">
        <v>145</v>
      </c>
      <c r="D36" s="252" t="s">
        <v>146</v>
      </c>
      <c r="E36" s="252" t="s">
        <v>138</v>
      </c>
      <c r="F36" s="251">
        <v>7.811</v>
      </c>
      <c r="G36" s="250"/>
      <c r="H36" s="249"/>
    </row>
    <row r="37" spans="1:8" s="195" customFormat="1" ht="24" customHeight="1">
      <c r="A37" s="253">
        <v>10</v>
      </c>
      <c r="B37" s="252" t="s">
        <v>131</v>
      </c>
      <c r="C37" s="252" t="s">
        <v>148</v>
      </c>
      <c r="D37" s="252" t="s">
        <v>149</v>
      </c>
      <c r="E37" s="252" t="s">
        <v>138</v>
      </c>
      <c r="F37" s="251">
        <v>7.811</v>
      </c>
      <c r="G37" s="250"/>
      <c r="H37" s="249"/>
    </row>
    <row r="38" spans="1:8" s="195" customFormat="1" ht="24" customHeight="1">
      <c r="A38" s="253">
        <v>11</v>
      </c>
      <c r="B38" s="252" t="s">
        <v>131</v>
      </c>
      <c r="C38" s="252" t="s">
        <v>151</v>
      </c>
      <c r="D38" s="252" t="s">
        <v>152</v>
      </c>
      <c r="E38" s="252" t="s">
        <v>138</v>
      </c>
      <c r="F38" s="251">
        <v>7.811</v>
      </c>
      <c r="G38" s="250"/>
      <c r="H38" s="249"/>
    </row>
    <row r="39" spans="1:8" s="195" customFormat="1" ht="24" customHeight="1">
      <c r="A39" s="253">
        <v>12</v>
      </c>
      <c r="B39" s="252" t="s">
        <v>131</v>
      </c>
      <c r="C39" s="252" t="s">
        <v>154</v>
      </c>
      <c r="D39" s="252" t="s">
        <v>155</v>
      </c>
      <c r="E39" s="252" t="s">
        <v>138</v>
      </c>
      <c r="F39" s="251">
        <v>4.976</v>
      </c>
      <c r="G39" s="250"/>
      <c r="H39" s="249"/>
    </row>
    <row r="40" spans="1:8" s="195" customFormat="1" ht="24" customHeight="1" thickBot="1">
      <c r="A40" s="248">
        <v>13</v>
      </c>
      <c r="B40" s="247" t="s">
        <v>131</v>
      </c>
      <c r="C40" s="247" t="s">
        <v>157</v>
      </c>
      <c r="D40" s="247" t="s">
        <v>158</v>
      </c>
      <c r="E40" s="247" t="s">
        <v>138</v>
      </c>
      <c r="F40" s="246">
        <v>2.835</v>
      </c>
      <c r="G40" s="245"/>
      <c r="H40" s="244"/>
    </row>
    <row r="41" spans="1:8" s="195" customFormat="1" ht="13.5" customHeight="1" thickBot="1">
      <c r="A41" s="238"/>
      <c r="B41" s="237"/>
      <c r="C41" s="237"/>
      <c r="D41" s="237" t="s">
        <v>505</v>
      </c>
      <c r="E41" s="237"/>
      <c r="F41" s="236">
        <v>2.835</v>
      </c>
      <c r="G41" s="235"/>
      <c r="H41" s="234"/>
    </row>
    <row r="42" spans="1:8" s="195" customFormat="1" ht="13.5" customHeight="1" thickBot="1">
      <c r="A42" s="218"/>
      <c r="B42" s="217"/>
      <c r="C42" s="217" t="s">
        <v>159</v>
      </c>
      <c r="D42" s="217" t="s">
        <v>160</v>
      </c>
      <c r="E42" s="217"/>
      <c r="F42" s="216"/>
      <c r="G42" s="215"/>
      <c r="H42" s="215"/>
    </row>
    <row r="43" spans="1:8" s="195" customFormat="1" ht="13.5" customHeight="1" thickBot="1">
      <c r="A43" s="214">
        <v>14</v>
      </c>
      <c r="B43" s="213" t="s">
        <v>162</v>
      </c>
      <c r="C43" s="213" t="s">
        <v>163</v>
      </c>
      <c r="D43" s="213" t="s">
        <v>164</v>
      </c>
      <c r="E43" s="213" t="s">
        <v>138</v>
      </c>
      <c r="F43" s="212">
        <v>1.627</v>
      </c>
      <c r="G43" s="211"/>
      <c r="H43" s="210"/>
    </row>
    <row r="44" spans="1:8" s="195" customFormat="1" ht="21" customHeight="1">
      <c r="A44" s="218"/>
      <c r="B44" s="217"/>
      <c r="C44" s="217" t="s">
        <v>50</v>
      </c>
      <c r="D44" s="217" t="s">
        <v>165</v>
      </c>
      <c r="E44" s="217"/>
      <c r="F44" s="216"/>
      <c r="G44" s="215"/>
      <c r="H44" s="215"/>
    </row>
    <row r="45" spans="1:8" s="195" customFormat="1" ht="21" customHeight="1" thickBot="1">
      <c r="A45" s="218"/>
      <c r="B45" s="217"/>
      <c r="C45" s="217" t="s">
        <v>166</v>
      </c>
      <c r="D45" s="217" t="s">
        <v>167</v>
      </c>
      <c r="E45" s="217"/>
      <c r="F45" s="216"/>
      <c r="G45" s="215"/>
      <c r="H45" s="215"/>
    </row>
    <row r="46" spans="1:8" s="195" customFormat="1" ht="24" customHeight="1" thickBot="1">
      <c r="A46" s="214">
        <v>15</v>
      </c>
      <c r="B46" s="213" t="s">
        <v>166</v>
      </c>
      <c r="C46" s="213" t="s">
        <v>169</v>
      </c>
      <c r="D46" s="213" t="s">
        <v>170</v>
      </c>
      <c r="E46" s="213" t="s">
        <v>114</v>
      </c>
      <c r="F46" s="212">
        <v>316.38</v>
      </c>
      <c r="G46" s="211"/>
      <c r="H46" s="210"/>
    </row>
    <row r="47" spans="1:8" s="195" customFormat="1" ht="13.5" customHeight="1">
      <c r="A47" s="209"/>
      <c r="B47" s="208"/>
      <c r="C47" s="208"/>
      <c r="D47" s="208" t="s">
        <v>472</v>
      </c>
      <c r="E47" s="208"/>
      <c r="F47" s="207">
        <v>126.15</v>
      </c>
      <c r="G47" s="206"/>
      <c r="H47" s="205"/>
    </row>
    <row r="48" spans="1:8" s="195" customFormat="1" ht="13.5" customHeight="1" thickBot="1">
      <c r="A48" s="204"/>
      <c r="B48" s="203"/>
      <c r="C48" s="203"/>
      <c r="D48" s="203" t="s">
        <v>451</v>
      </c>
      <c r="E48" s="203"/>
      <c r="F48" s="202">
        <v>190.23</v>
      </c>
      <c r="G48" s="201"/>
      <c r="H48" s="200"/>
    </row>
    <row r="49" spans="1:8" s="195" customFormat="1" ht="24" customHeight="1" thickBot="1">
      <c r="A49" s="214">
        <v>16</v>
      </c>
      <c r="B49" s="213" t="s">
        <v>166</v>
      </c>
      <c r="C49" s="213" t="s">
        <v>172</v>
      </c>
      <c r="D49" s="213" t="s">
        <v>173</v>
      </c>
      <c r="E49" s="213" t="s">
        <v>114</v>
      </c>
      <c r="F49" s="212">
        <v>80.24</v>
      </c>
      <c r="G49" s="211"/>
      <c r="H49" s="210"/>
    </row>
    <row r="50" spans="1:8" s="195" customFormat="1" ht="13.5" customHeight="1" thickBot="1">
      <c r="A50" s="238"/>
      <c r="B50" s="237"/>
      <c r="C50" s="237"/>
      <c r="D50" s="237" t="s">
        <v>469</v>
      </c>
      <c r="E50" s="237"/>
      <c r="F50" s="236">
        <v>80.24</v>
      </c>
      <c r="G50" s="235"/>
      <c r="H50" s="234"/>
    </row>
    <row r="51" spans="1:8" s="195" customFormat="1" ht="13.5" customHeight="1" thickBot="1">
      <c r="A51" s="243">
        <v>17</v>
      </c>
      <c r="B51" s="242" t="s">
        <v>504</v>
      </c>
      <c r="C51" s="242" t="s">
        <v>177</v>
      </c>
      <c r="D51" s="242" t="s">
        <v>178</v>
      </c>
      <c r="E51" s="242" t="s">
        <v>114</v>
      </c>
      <c r="F51" s="241">
        <v>475.944</v>
      </c>
      <c r="G51" s="240"/>
      <c r="H51" s="239"/>
    </row>
    <row r="52" spans="1:8" s="195" customFormat="1" ht="13.5" customHeight="1" thickBot="1">
      <c r="A52" s="238"/>
      <c r="B52" s="237"/>
      <c r="C52" s="237"/>
      <c r="D52" s="237" t="s">
        <v>503</v>
      </c>
      <c r="E52" s="237"/>
      <c r="F52" s="236">
        <v>475.944</v>
      </c>
      <c r="G52" s="235"/>
      <c r="H52" s="234"/>
    </row>
    <row r="53" spans="1:8" s="195" customFormat="1" ht="13.5" customHeight="1" thickBot="1">
      <c r="A53" s="214">
        <v>18</v>
      </c>
      <c r="B53" s="213" t="s">
        <v>166</v>
      </c>
      <c r="C53" s="213" t="s">
        <v>180</v>
      </c>
      <c r="D53" s="213" t="s">
        <v>181</v>
      </c>
      <c r="E53" s="213" t="s">
        <v>138</v>
      </c>
      <c r="F53" s="212">
        <v>0.674</v>
      </c>
      <c r="G53" s="211"/>
      <c r="H53" s="210"/>
    </row>
    <row r="54" spans="1:8" s="195" customFormat="1" ht="21" customHeight="1" thickBot="1">
      <c r="A54" s="218"/>
      <c r="B54" s="217"/>
      <c r="C54" s="217" t="s">
        <v>182</v>
      </c>
      <c r="D54" s="217" t="s">
        <v>183</v>
      </c>
      <c r="E54" s="217"/>
      <c r="F54" s="216"/>
      <c r="G54" s="215"/>
      <c r="H54" s="215"/>
    </row>
    <row r="55" spans="1:8" s="195" customFormat="1" ht="24" customHeight="1" thickBot="1">
      <c r="A55" s="214">
        <v>19</v>
      </c>
      <c r="B55" s="213" t="s">
        <v>182</v>
      </c>
      <c r="C55" s="213" t="s">
        <v>185</v>
      </c>
      <c r="D55" s="213" t="s">
        <v>186</v>
      </c>
      <c r="E55" s="213" t="s">
        <v>134</v>
      </c>
      <c r="F55" s="212">
        <v>13.6</v>
      </c>
      <c r="G55" s="211"/>
      <c r="H55" s="210"/>
    </row>
    <row r="56" spans="1:8" s="195" customFormat="1" ht="13.5" customHeight="1">
      <c r="A56" s="209"/>
      <c r="B56" s="208"/>
      <c r="C56" s="208"/>
      <c r="D56" s="208" t="s">
        <v>502</v>
      </c>
      <c r="E56" s="208"/>
      <c r="F56" s="207"/>
      <c r="G56" s="206"/>
      <c r="H56" s="205"/>
    </row>
    <row r="57" spans="1:8" s="195" customFormat="1" ht="13.5" customHeight="1" thickBot="1">
      <c r="A57" s="204"/>
      <c r="B57" s="203"/>
      <c r="C57" s="203"/>
      <c r="D57" s="203" t="s">
        <v>461</v>
      </c>
      <c r="E57" s="203"/>
      <c r="F57" s="202">
        <v>13.6</v>
      </c>
      <c r="G57" s="201"/>
      <c r="H57" s="200"/>
    </row>
    <row r="58" spans="1:8" s="195" customFormat="1" ht="24" customHeight="1" thickBot="1">
      <c r="A58" s="214">
        <v>20</v>
      </c>
      <c r="B58" s="213" t="s">
        <v>182</v>
      </c>
      <c r="C58" s="213" t="s">
        <v>188</v>
      </c>
      <c r="D58" s="213" t="s">
        <v>189</v>
      </c>
      <c r="E58" s="213" t="s">
        <v>134</v>
      </c>
      <c r="F58" s="212">
        <v>43.3</v>
      </c>
      <c r="G58" s="211"/>
      <c r="H58" s="210"/>
    </row>
    <row r="59" spans="1:8" s="195" customFormat="1" ht="13.5" customHeight="1">
      <c r="A59" s="209"/>
      <c r="B59" s="208"/>
      <c r="C59" s="208"/>
      <c r="D59" s="208" t="s">
        <v>501</v>
      </c>
      <c r="E59" s="208"/>
      <c r="F59" s="207"/>
      <c r="G59" s="206"/>
      <c r="H59" s="205"/>
    </row>
    <row r="60" spans="1:8" s="195" customFormat="1" ht="13.5" customHeight="1">
      <c r="A60" s="223"/>
      <c r="B60" s="222"/>
      <c r="C60" s="222"/>
      <c r="D60" s="222" t="s">
        <v>461</v>
      </c>
      <c r="E60" s="222"/>
      <c r="F60" s="221">
        <v>13.6</v>
      </c>
      <c r="G60" s="220"/>
      <c r="H60" s="219"/>
    </row>
    <row r="61" spans="1:8" s="195" customFormat="1" ht="13.5" customHeight="1">
      <c r="A61" s="223"/>
      <c r="B61" s="222"/>
      <c r="C61" s="222"/>
      <c r="D61" s="222" t="s">
        <v>500</v>
      </c>
      <c r="E61" s="222"/>
      <c r="F61" s="221"/>
      <c r="G61" s="220"/>
      <c r="H61" s="219"/>
    </row>
    <row r="62" spans="1:8" s="195" customFormat="1" ht="13.5" customHeight="1" thickBot="1">
      <c r="A62" s="204"/>
      <c r="B62" s="203"/>
      <c r="C62" s="203"/>
      <c r="D62" s="203" t="s">
        <v>499</v>
      </c>
      <c r="E62" s="203"/>
      <c r="F62" s="202">
        <v>29.7</v>
      </c>
      <c r="G62" s="201"/>
      <c r="H62" s="200"/>
    </row>
    <row r="63" spans="1:8" s="195" customFormat="1" ht="13.5" customHeight="1" thickBot="1">
      <c r="A63" s="243">
        <v>21</v>
      </c>
      <c r="B63" s="242" t="s">
        <v>498</v>
      </c>
      <c r="C63" s="242" t="s">
        <v>191</v>
      </c>
      <c r="D63" s="242" t="s">
        <v>192</v>
      </c>
      <c r="E63" s="242" t="s">
        <v>193</v>
      </c>
      <c r="F63" s="241">
        <v>0.82</v>
      </c>
      <c r="G63" s="240"/>
      <c r="H63" s="239"/>
    </row>
    <row r="64" spans="1:8" s="195" customFormat="1" ht="13.5" customHeight="1">
      <c r="A64" s="209"/>
      <c r="B64" s="208"/>
      <c r="C64" s="208"/>
      <c r="D64" s="208" t="s">
        <v>497</v>
      </c>
      <c r="E64" s="208"/>
      <c r="F64" s="207"/>
      <c r="G64" s="206"/>
      <c r="H64" s="205"/>
    </row>
    <row r="65" spans="1:8" s="195" customFormat="1" ht="13.5" customHeight="1">
      <c r="A65" s="223"/>
      <c r="B65" s="222"/>
      <c r="C65" s="222"/>
      <c r="D65" s="222" t="s">
        <v>496</v>
      </c>
      <c r="E65" s="222"/>
      <c r="F65" s="221">
        <v>0.035904</v>
      </c>
      <c r="G65" s="220"/>
      <c r="H65" s="219"/>
    </row>
    <row r="66" spans="1:8" s="195" customFormat="1" ht="13.5" customHeight="1" thickBot="1">
      <c r="A66" s="204"/>
      <c r="B66" s="203"/>
      <c r="C66" s="203"/>
      <c r="D66" s="203" t="s">
        <v>495</v>
      </c>
      <c r="E66" s="203"/>
      <c r="F66" s="202">
        <v>0.78408</v>
      </c>
      <c r="G66" s="201"/>
      <c r="H66" s="200"/>
    </row>
    <row r="67" spans="1:8" s="195" customFormat="1" ht="24" customHeight="1">
      <c r="A67" s="258">
        <v>22</v>
      </c>
      <c r="B67" s="257" t="s">
        <v>182</v>
      </c>
      <c r="C67" s="257" t="s">
        <v>195</v>
      </c>
      <c r="D67" s="257" t="s">
        <v>196</v>
      </c>
      <c r="E67" s="257" t="s">
        <v>193</v>
      </c>
      <c r="F67" s="256">
        <v>0.82</v>
      </c>
      <c r="G67" s="255"/>
      <c r="H67" s="254"/>
    </row>
    <row r="68" spans="1:8" s="195" customFormat="1" ht="24" customHeight="1" thickBot="1">
      <c r="A68" s="248">
        <v>23</v>
      </c>
      <c r="B68" s="247" t="s">
        <v>182</v>
      </c>
      <c r="C68" s="247" t="s">
        <v>198</v>
      </c>
      <c r="D68" s="247" t="s">
        <v>199</v>
      </c>
      <c r="E68" s="247" t="s">
        <v>134</v>
      </c>
      <c r="F68" s="246">
        <v>10</v>
      </c>
      <c r="G68" s="245"/>
      <c r="H68" s="244"/>
    </row>
    <row r="69" spans="1:8" s="195" customFormat="1" ht="13.5" customHeight="1">
      <c r="A69" s="209"/>
      <c r="B69" s="208"/>
      <c r="C69" s="208"/>
      <c r="D69" s="208" t="s">
        <v>494</v>
      </c>
      <c r="E69" s="208"/>
      <c r="F69" s="207"/>
      <c r="G69" s="206"/>
      <c r="H69" s="205"/>
    </row>
    <row r="70" spans="1:8" s="195" customFormat="1" ht="13.5" customHeight="1" thickBot="1">
      <c r="A70" s="204"/>
      <c r="B70" s="203"/>
      <c r="C70" s="203"/>
      <c r="D70" s="203" t="s">
        <v>493</v>
      </c>
      <c r="E70" s="203"/>
      <c r="F70" s="202">
        <v>10</v>
      </c>
      <c r="G70" s="201"/>
      <c r="H70" s="200"/>
    </row>
    <row r="71" spans="1:8" s="195" customFormat="1" ht="24" customHeight="1">
      <c r="A71" s="258">
        <v>24</v>
      </c>
      <c r="B71" s="257" t="s">
        <v>182</v>
      </c>
      <c r="C71" s="257" t="s">
        <v>201</v>
      </c>
      <c r="D71" s="257" t="s">
        <v>202</v>
      </c>
      <c r="E71" s="257" t="s">
        <v>134</v>
      </c>
      <c r="F71" s="256">
        <v>10</v>
      </c>
      <c r="G71" s="255"/>
      <c r="H71" s="254"/>
    </row>
    <row r="72" spans="1:8" s="195" customFormat="1" ht="24" customHeight="1" thickBot="1">
      <c r="A72" s="248">
        <v>25</v>
      </c>
      <c r="B72" s="247" t="s">
        <v>182</v>
      </c>
      <c r="C72" s="247" t="s">
        <v>204</v>
      </c>
      <c r="D72" s="247" t="s">
        <v>205</v>
      </c>
      <c r="E72" s="247" t="s">
        <v>114</v>
      </c>
      <c r="F72" s="246">
        <v>118.986</v>
      </c>
      <c r="G72" s="245"/>
      <c r="H72" s="244"/>
    </row>
    <row r="73" spans="1:8" s="195" customFormat="1" ht="13.5" customHeight="1">
      <c r="A73" s="209"/>
      <c r="B73" s="208"/>
      <c r="C73" s="208"/>
      <c r="D73" s="208" t="s">
        <v>492</v>
      </c>
      <c r="E73" s="208"/>
      <c r="F73" s="207"/>
      <c r="G73" s="206"/>
      <c r="H73" s="205"/>
    </row>
    <row r="74" spans="1:8" s="195" customFormat="1" ht="13.5" customHeight="1" thickBot="1">
      <c r="A74" s="204"/>
      <c r="B74" s="203"/>
      <c r="C74" s="203"/>
      <c r="D74" s="203" t="s">
        <v>491</v>
      </c>
      <c r="E74" s="203"/>
      <c r="F74" s="202">
        <v>118.986</v>
      </c>
      <c r="G74" s="201"/>
      <c r="H74" s="200"/>
    </row>
    <row r="75" spans="1:8" s="195" customFormat="1" ht="24" customHeight="1">
      <c r="A75" s="258">
        <v>26</v>
      </c>
      <c r="B75" s="257" t="s">
        <v>182</v>
      </c>
      <c r="C75" s="257" t="s">
        <v>207</v>
      </c>
      <c r="D75" s="257" t="s">
        <v>208</v>
      </c>
      <c r="E75" s="257" t="s">
        <v>114</v>
      </c>
      <c r="F75" s="256">
        <v>118.986</v>
      </c>
      <c r="G75" s="255"/>
      <c r="H75" s="254"/>
    </row>
    <row r="76" spans="1:8" s="195" customFormat="1" ht="24" customHeight="1" thickBot="1">
      <c r="A76" s="248">
        <v>27</v>
      </c>
      <c r="B76" s="247" t="s">
        <v>417</v>
      </c>
      <c r="C76" s="247" t="s">
        <v>211</v>
      </c>
      <c r="D76" s="247" t="s">
        <v>212</v>
      </c>
      <c r="E76" s="247" t="s">
        <v>213</v>
      </c>
      <c r="F76" s="246">
        <v>6</v>
      </c>
      <c r="G76" s="245"/>
      <c r="H76" s="244"/>
    </row>
    <row r="77" spans="1:8" s="195" customFormat="1" ht="13.5" customHeight="1">
      <c r="A77" s="209"/>
      <c r="B77" s="208"/>
      <c r="C77" s="208"/>
      <c r="D77" s="208" t="s">
        <v>488</v>
      </c>
      <c r="E77" s="208"/>
      <c r="F77" s="207"/>
      <c r="G77" s="206"/>
      <c r="H77" s="205"/>
    </row>
    <row r="78" spans="1:8" s="195" customFormat="1" ht="13.5" customHeight="1">
      <c r="A78" s="223"/>
      <c r="B78" s="222"/>
      <c r="C78" s="222"/>
      <c r="D78" s="222" t="s">
        <v>430</v>
      </c>
      <c r="E78" s="222"/>
      <c r="F78" s="221"/>
      <c r="G78" s="220"/>
      <c r="H78" s="219"/>
    </row>
    <row r="79" spans="1:8" s="195" customFormat="1" ht="13.5" customHeight="1" thickBot="1">
      <c r="A79" s="204"/>
      <c r="B79" s="203"/>
      <c r="C79" s="203"/>
      <c r="D79" s="203" t="s">
        <v>135</v>
      </c>
      <c r="E79" s="203"/>
      <c r="F79" s="202">
        <v>6</v>
      </c>
      <c r="G79" s="201"/>
      <c r="H79" s="200"/>
    </row>
    <row r="80" spans="1:8" s="195" customFormat="1" ht="24" customHeight="1" thickBot="1">
      <c r="A80" s="214">
        <v>28</v>
      </c>
      <c r="B80" s="213" t="s">
        <v>417</v>
      </c>
      <c r="C80" s="213" t="s">
        <v>215</v>
      </c>
      <c r="D80" s="213" t="s">
        <v>216</v>
      </c>
      <c r="E80" s="213" t="s">
        <v>213</v>
      </c>
      <c r="F80" s="212">
        <v>14</v>
      </c>
      <c r="G80" s="211"/>
      <c r="H80" s="210"/>
    </row>
    <row r="81" spans="1:8" s="195" customFormat="1" ht="13.5" customHeight="1">
      <c r="A81" s="209"/>
      <c r="B81" s="208"/>
      <c r="C81" s="208"/>
      <c r="D81" s="208" t="s">
        <v>488</v>
      </c>
      <c r="E81" s="208"/>
      <c r="F81" s="207"/>
      <c r="G81" s="206"/>
      <c r="H81" s="205"/>
    </row>
    <row r="82" spans="1:8" s="195" customFormat="1" ht="13.5" customHeight="1">
      <c r="A82" s="223"/>
      <c r="B82" s="222"/>
      <c r="C82" s="222"/>
      <c r="D82" s="222" t="s">
        <v>434</v>
      </c>
      <c r="E82" s="222"/>
      <c r="F82" s="221"/>
      <c r="G82" s="220"/>
      <c r="H82" s="219"/>
    </row>
    <row r="83" spans="1:8" s="195" customFormat="1" ht="13.5" customHeight="1">
      <c r="A83" s="223"/>
      <c r="B83" s="222"/>
      <c r="C83" s="222"/>
      <c r="D83" s="222" t="s">
        <v>135</v>
      </c>
      <c r="E83" s="222"/>
      <c r="F83" s="221">
        <v>6</v>
      </c>
      <c r="G83" s="220"/>
      <c r="H83" s="219"/>
    </row>
    <row r="84" spans="1:8" s="195" customFormat="1" ht="13.5" customHeight="1">
      <c r="A84" s="223"/>
      <c r="B84" s="222"/>
      <c r="C84" s="222"/>
      <c r="D84" s="222" t="s">
        <v>439</v>
      </c>
      <c r="E84" s="222"/>
      <c r="F84" s="221"/>
      <c r="G84" s="220"/>
      <c r="H84" s="219"/>
    </row>
    <row r="85" spans="1:8" s="195" customFormat="1" ht="13.5" customHeight="1" thickBot="1">
      <c r="A85" s="204"/>
      <c r="B85" s="203"/>
      <c r="C85" s="203"/>
      <c r="D85" s="203" t="s">
        <v>142</v>
      </c>
      <c r="E85" s="203"/>
      <c r="F85" s="202">
        <v>8</v>
      </c>
      <c r="G85" s="201"/>
      <c r="H85" s="200"/>
    </row>
    <row r="86" spans="1:8" s="195" customFormat="1" ht="24" customHeight="1" thickBot="1">
      <c r="A86" s="214">
        <v>29</v>
      </c>
      <c r="B86" s="213" t="s">
        <v>417</v>
      </c>
      <c r="C86" s="213" t="s">
        <v>218</v>
      </c>
      <c r="D86" s="213" t="s">
        <v>219</v>
      </c>
      <c r="E86" s="213" t="s">
        <v>213</v>
      </c>
      <c r="F86" s="212">
        <v>2</v>
      </c>
      <c r="G86" s="211"/>
      <c r="H86" s="210"/>
    </row>
    <row r="87" spans="1:8" s="195" customFormat="1" ht="13.5" customHeight="1">
      <c r="A87" s="209"/>
      <c r="B87" s="208"/>
      <c r="C87" s="208"/>
      <c r="D87" s="208" t="s">
        <v>488</v>
      </c>
      <c r="E87" s="208"/>
      <c r="F87" s="207"/>
      <c r="G87" s="206"/>
      <c r="H87" s="205"/>
    </row>
    <row r="88" spans="1:8" s="195" customFormat="1" ht="13.5" customHeight="1">
      <c r="A88" s="223"/>
      <c r="B88" s="222"/>
      <c r="C88" s="222"/>
      <c r="D88" s="222" t="s">
        <v>434</v>
      </c>
      <c r="E88" s="222"/>
      <c r="F88" s="221"/>
      <c r="G88" s="220"/>
      <c r="H88" s="219"/>
    </row>
    <row r="89" spans="1:8" s="195" customFormat="1" ht="13.5" customHeight="1" thickBot="1">
      <c r="A89" s="204"/>
      <c r="B89" s="203"/>
      <c r="C89" s="203"/>
      <c r="D89" s="203" t="s">
        <v>115</v>
      </c>
      <c r="E89" s="203"/>
      <c r="F89" s="202">
        <v>2</v>
      </c>
      <c r="G89" s="201"/>
      <c r="H89" s="200"/>
    </row>
    <row r="90" spans="1:8" s="195" customFormat="1" ht="24" customHeight="1" thickBot="1">
      <c r="A90" s="214">
        <v>30</v>
      </c>
      <c r="B90" s="213" t="s">
        <v>417</v>
      </c>
      <c r="C90" s="213" t="s">
        <v>221</v>
      </c>
      <c r="D90" s="213" t="s">
        <v>222</v>
      </c>
      <c r="E90" s="213" t="s">
        <v>213</v>
      </c>
      <c r="F90" s="212">
        <v>15</v>
      </c>
      <c r="G90" s="211"/>
      <c r="H90" s="210"/>
    </row>
    <row r="91" spans="1:8" s="195" customFormat="1" ht="13.5" customHeight="1">
      <c r="A91" s="209"/>
      <c r="B91" s="208"/>
      <c r="C91" s="208"/>
      <c r="D91" s="208" t="s">
        <v>488</v>
      </c>
      <c r="E91" s="208"/>
      <c r="F91" s="207"/>
      <c r="G91" s="206"/>
      <c r="H91" s="205"/>
    </row>
    <row r="92" spans="1:8" s="195" customFormat="1" ht="13.5" customHeight="1">
      <c r="A92" s="223"/>
      <c r="B92" s="222"/>
      <c r="C92" s="222"/>
      <c r="D92" s="222" t="s">
        <v>490</v>
      </c>
      <c r="E92" s="222"/>
      <c r="F92" s="221"/>
      <c r="G92" s="220"/>
      <c r="H92" s="219"/>
    </row>
    <row r="93" spans="1:8" s="195" customFormat="1" ht="13.5" customHeight="1" thickBot="1">
      <c r="A93" s="204"/>
      <c r="B93" s="203"/>
      <c r="C93" s="203"/>
      <c r="D93" s="203" t="s">
        <v>489</v>
      </c>
      <c r="E93" s="203"/>
      <c r="F93" s="202">
        <v>15</v>
      </c>
      <c r="G93" s="201"/>
      <c r="H93" s="200"/>
    </row>
    <row r="94" spans="1:8" s="195" customFormat="1" ht="24" customHeight="1" thickBot="1">
      <c r="A94" s="214">
        <v>31</v>
      </c>
      <c r="B94" s="213" t="s">
        <v>417</v>
      </c>
      <c r="C94" s="213" t="s">
        <v>224</v>
      </c>
      <c r="D94" s="213" t="s">
        <v>225</v>
      </c>
      <c r="E94" s="213" t="s">
        <v>213</v>
      </c>
      <c r="F94" s="212">
        <v>2</v>
      </c>
      <c r="G94" s="211"/>
      <c r="H94" s="210"/>
    </row>
    <row r="95" spans="1:8" s="195" customFormat="1" ht="13.5" customHeight="1">
      <c r="A95" s="209"/>
      <c r="B95" s="208"/>
      <c r="C95" s="208"/>
      <c r="D95" s="208" t="s">
        <v>488</v>
      </c>
      <c r="E95" s="208"/>
      <c r="F95" s="207"/>
      <c r="G95" s="206"/>
      <c r="H95" s="205"/>
    </row>
    <row r="96" spans="1:8" s="195" customFormat="1" ht="13.5" customHeight="1">
      <c r="A96" s="223"/>
      <c r="B96" s="222"/>
      <c r="C96" s="222"/>
      <c r="D96" s="222" t="s">
        <v>487</v>
      </c>
      <c r="E96" s="222"/>
      <c r="F96" s="221"/>
      <c r="G96" s="220"/>
      <c r="H96" s="219"/>
    </row>
    <row r="97" spans="1:8" s="195" customFormat="1" ht="13.5" customHeight="1" thickBot="1">
      <c r="A97" s="204"/>
      <c r="B97" s="203"/>
      <c r="C97" s="203"/>
      <c r="D97" s="203" t="s">
        <v>115</v>
      </c>
      <c r="E97" s="203"/>
      <c r="F97" s="202">
        <v>2</v>
      </c>
      <c r="G97" s="201"/>
      <c r="H97" s="200"/>
    </row>
    <row r="98" spans="1:8" s="195" customFormat="1" ht="13.5" customHeight="1" thickBot="1">
      <c r="A98" s="214">
        <v>32</v>
      </c>
      <c r="B98" s="213" t="s">
        <v>182</v>
      </c>
      <c r="C98" s="213" t="s">
        <v>227</v>
      </c>
      <c r="D98" s="213" t="s">
        <v>228</v>
      </c>
      <c r="E98" s="213" t="s">
        <v>138</v>
      </c>
      <c r="F98" s="212">
        <v>3.005</v>
      </c>
      <c r="G98" s="211"/>
      <c r="H98" s="210"/>
    </row>
    <row r="99" spans="1:8" s="195" customFormat="1" ht="21" customHeight="1" thickBot="1">
      <c r="A99" s="218"/>
      <c r="B99" s="217"/>
      <c r="C99" s="217" t="s">
        <v>229</v>
      </c>
      <c r="D99" s="217" t="s">
        <v>230</v>
      </c>
      <c r="E99" s="217"/>
      <c r="F99" s="216"/>
      <c r="G99" s="215"/>
      <c r="H99" s="215"/>
    </row>
    <row r="100" spans="1:8" s="195" customFormat="1" ht="13.5" customHeight="1">
      <c r="A100" s="258">
        <v>33</v>
      </c>
      <c r="B100" s="257" t="s">
        <v>229</v>
      </c>
      <c r="C100" s="257" t="s">
        <v>232</v>
      </c>
      <c r="D100" s="257" t="s">
        <v>233</v>
      </c>
      <c r="E100" s="257" t="s">
        <v>134</v>
      </c>
      <c r="F100" s="256">
        <v>4</v>
      </c>
      <c r="G100" s="255"/>
      <c r="H100" s="254"/>
    </row>
    <row r="101" spans="1:8" s="195" customFormat="1" ht="13.5" customHeight="1">
      <c r="A101" s="253">
        <v>34</v>
      </c>
      <c r="B101" s="252" t="s">
        <v>229</v>
      </c>
      <c r="C101" s="252" t="s">
        <v>235</v>
      </c>
      <c r="D101" s="252" t="s">
        <v>236</v>
      </c>
      <c r="E101" s="252" t="s">
        <v>114</v>
      </c>
      <c r="F101" s="251">
        <v>2.45</v>
      </c>
      <c r="G101" s="250"/>
      <c r="H101" s="249"/>
    </row>
    <row r="102" spans="1:8" s="195" customFormat="1" ht="13.5" customHeight="1">
      <c r="A102" s="253">
        <v>35</v>
      </c>
      <c r="B102" s="252" t="s">
        <v>229</v>
      </c>
      <c r="C102" s="252" t="s">
        <v>238</v>
      </c>
      <c r="D102" s="252" t="s">
        <v>239</v>
      </c>
      <c r="E102" s="252" t="s">
        <v>114</v>
      </c>
      <c r="F102" s="251">
        <v>2.45</v>
      </c>
      <c r="G102" s="250"/>
      <c r="H102" s="249"/>
    </row>
    <row r="103" spans="1:8" s="195" customFormat="1" ht="24" customHeight="1">
      <c r="A103" s="253">
        <v>36</v>
      </c>
      <c r="B103" s="252" t="s">
        <v>229</v>
      </c>
      <c r="C103" s="252" t="s">
        <v>241</v>
      </c>
      <c r="D103" s="252" t="s">
        <v>242</v>
      </c>
      <c r="E103" s="252" t="s">
        <v>243</v>
      </c>
      <c r="F103" s="251">
        <v>3</v>
      </c>
      <c r="G103" s="250"/>
      <c r="H103" s="249"/>
    </row>
    <row r="104" spans="1:8" s="195" customFormat="1" ht="13.5" customHeight="1">
      <c r="A104" s="253">
        <v>37</v>
      </c>
      <c r="B104" s="252" t="s">
        <v>229</v>
      </c>
      <c r="C104" s="252" t="s">
        <v>245</v>
      </c>
      <c r="D104" s="252" t="s">
        <v>246</v>
      </c>
      <c r="E104" s="252" t="s">
        <v>243</v>
      </c>
      <c r="F104" s="251">
        <v>3</v>
      </c>
      <c r="G104" s="250"/>
      <c r="H104" s="249"/>
    </row>
    <row r="105" spans="1:8" s="195" customFormat="1" ht="13.5" customHeight="1">
      <c r="A105" s="253">
        <v>38</v>
      </c>
      <c r="B105" s="252" t="s">
        <v>229</v>
      </c>
      <c r="C105" s="252" t="s">
        <v>248</v>
      </c>
      <c r="D105" s="252" t="s">
        <v>249</v>
      </c>
      <c r="E105" s="252" t="s">
        <v>243</v>
      </c>
      <c r="F105" s="251">
        <v>3</v>
      </c>
      <c r="G105" s="250"/>
      <c r="H105" s="249"/>
    </row>
    <row r="106" spans="1:8" s="195" customFormat="1" ht="13.5" customHeight="1">
      <c r="A106" s="253">
        <v>39</v>
      </c>
      <c r="B106" s="252" t="s">
        <v>229</v>
      </c>
      <c r="C106" s="252" t="s">
        <v>251</v>
      </c>
      <c r="D106" s="252" t="s">
        <v>252</v>
      </c>
      <c r="E106" s="252" t="s">
        <v>243</v>
      </c>
      <c r="F106" s="251">
        <v>11</v>
      </c>
      <c r="G106" s="250"/>
      <c r="H106" s="249"/>
    </row>
    <row r="107" spans="1:8" s="195" customFormat="1" ht="24" customHeight="1">
      <c r="A107" s="253">
        <v>40</v>
      </c>
      <c r="B107" s="252" t="s">
        <v>229</v>
      </c>
      <c r="C107" s="252" t="s">
        <v>254</v>
      </c>
      <c r="D107" s="252" t="s">
        <v>255</v>
      </c>
      <c r="E107" s="252" t="s">
        <v>134</v>
      </c>
      <c r="F107" s="251">
        <v>27.4</v>
      </c>
      <c r="G107" s="250"/>
      <c r="H107" s="249"/>
    </row>
    <row r="108" spans="1:8" s="195" customFormat="1" ht="13.5" customHeight="1" thickBot="1">
      <c r="A108" s="248">
        <v>41</v>
      </c>
      <c r="B108" s="247" t="s">
        <v>229</v>
      </c>
      <c r="C108" s="247" t="s">
        <v>257</v>
      </c>
      <c r="D108" s="247" t="s">
        <v>258</v>
      </c>
      <c r="E108" s="247" t="s">
        <v>134</v>
      </c>
      <c r="F108" s="246">
        <v>8</v>
      </c>
      <c r="G108" s="245"/>
      <c r="H108" s="244"/>
    </row>
    <row r="109" spans="1:8" s="195" customFormat="1" ht="13.5" customHeight="1" thickBot="1">
      <c r="A109" s="238"/>
      <c r="B109" s="237"/>
      <c r="C109" s="237"/>
      <c r="D109" s="237" t="s">
        <v>486</v>
      </c>
      <c r="E109" s="237"/>
      <c r="F109" s="236">
        <v>8</v>
      </c>
      <c r="G109" s="235"/>
      <c r="H109" s="234"/>
    </row>
    <row r="110" spans="1:8" s="195" customFormat="1" ht="13.5" customHeight="1">
      <c r="A110" s="258">
        <v>42</v>
      </c>
      <c r="B110" s="257" t="s">
        <v>229</v>
      </c>
      <c r="C110" s="257" t="s">
        <v>260</v>
      </c>
      <c r="D110" s="257" t="s">
        <v>261</v>
      </c>
      <c r="E110" s="257" t="s">
        <v>243</v>
      </c>
      <c r="F110" s="256">
        <v>4</v>
      </c>
      <c r="G110" s="255"/>
      <c r="H110" s="254"/>
    </row>
    <row r="111" spans="1:8" s="195" customFormat="1" ht="13.5" customHeight="1">
      <c r="A111" s="253">
        <v>43</v>
      </c>
      <c r="B111" s="252" t="s">
        <v>229</v>
      </c>
      <c r="C111" s="252" t="s">
        <v>263</v>
      </c>
      <c r="D111" s="252" t="s">
        <v>264</v>
      </c>
      <c r="E111" s="252" t="s">
        <v>243</v>
      </c>
      <c r="F111" s="251">
        <v>8</v>
      </c>
      <c r="G111" s="250"/>
      <c r="H111" s="249"/>
    </row>
    <row r="112" spans="1:8" s="195" customFormat="1" ht="13.5" customHeight="1">
      <c r="A112" s="253">
        <v>44</v>
      </c>
      <c r="B112" s="252" t="s">
        <v>229</v>
      </c>
      <c r="C112" s="252" t="s">
        <v>266</v>
      </c>
      <c r="D112" s="252" t="s">
        <v>267</v>
      </c>
      <c r="E112" s="252" t="s">
        <v>134</v>
      </c>
      <c r="F112" s="251">
        <v>63.3</v>
      </c>
      <c r="G112" s="250"/>
      <c r="H112" s="249"/>
    </row>
    <row r="113" spans="1:8" s="195" customFormat="1" ht="13.5" customHeight="1">
      <c r="A113" s="253">
        <v>45</v>
      </c>
      <c r="B113" s="252" t="s">
        <v>229</v>
      </c>
      <c r="C113" s="252" t="s">
        <v>269</v>
      </c>
      <c r="D113" s="252" t="s">
        <v>270</v>
      </c>
      <c r="E113" s="252" t="s">
        <v>134</v>
      </c>
      <c r="F113" s="251">
        <v>28</v>
      </c>
      <c r="G113" s="250"/>
      <c r="H113" s="249"/>
    </row>
    <row r="114" spans="1:8" s="195" customFormat="1" ht="13.5" customHeight="1">
      <c r="A114" s="253">
        <v>46</v>
      </c>
      <c r="B114" s="252" t="s">
        <v>229</v>
      </c>
      <c r="C114" s="252" t="s">
        <v>272</v>
      </c>
      <c r="D114" s="252" t="s">
        <v>273</v>
      </c>
      <c r="E114" s="252" t="s">
        <v>134</v>
      </c>
      <c r="F114" s="251">
        <v>33</v>
      </c>
      <c r="G114" s="250"/>
      <c r="H114" s="249"/>
    </row>
    <row r="115" spans="1:8" s="195" customFormat="1" ht="13.5" customHeight="1" thickBot="1">
      <c r="A115" s="248">
        <v>47</v>
      </c>
      <c r="B115" s="247" t="s">
        <v>229</v>
      </c>
      <c r="C115" s="247" t="s">
        <v>275</v>
      </c>
      <c r="D115" s="247" t="s">
        <v>276</v>
      </c>
      <c r="E115" s="247" t="s">
        <v>134</v>
      </c>
      <c r="F115" s="246">
        <v>32.9</v>
      </c>
      <c r="G115" s="245"/>
      <c r="H115" s="244"/>
    </row>
    <row r="116" spans="1:8" s="195" customFormat="1" ht="13.5" customHeight="1" thickBot="1">
      <c r="A116" s="238"/>
      <c r="B116" s="237"/>
      <c r="C116" s="237"/>
      <c r="D116" s="237" t="s">
        <v>485</v>
      </c>
      <c r="E116" s="237"/>
      <c r="F116" s="236">
        <v>32.9</v>
      </c>
      <c r="G116" s="235"/>
      <c r="H116" s="234"/>
    </row>
    <row r="117" spans="1:8" s="195" customFormat="1" ht="13.5" customHeight="1" thickBot="1">
      <c r="A117" s="214">
        <v>48</v>
      </c>
      <c r="B117" s="213" t="s">
        <v>229</v>
      </c>
      <c r="C117" s="213" t="s">
        <v>278</v>
      </c>
      <c r="D117" s="213" t="s">
        <v>279</v>
      </c>
      <c r="E117" s="213" t="s">
        <v>114</v>
      </c>
      <c r="F117" s="212">
        <v>0.743</v>
      </c>
      <c r="G117" s="211"/>
      <c r="H117" s="210"/>
    </row>
    <row r="118" spans="1:8" s="195" customFormat="1" ht="13.5" customHeight="1">
      <c r="A118" s="209"/>
      <c r="B118" s="208"/>
      <c r="C118" s="208"/>
      <c r="D118" s="208" t="s">
        <v>484</v>
      </c>
      <c r="E118" s="208"/>
      <c r="F118" s="207"/>
      <c r="G118" s="206"/>
      <c r="H118" s="205"/>
    </row>
    <row r="119" spans="1:8" s="195" customFormat="1" ht="13.5" customHeight="1" thickBot="1">
      <c r="A119" s="204"/>
      <c r="B119" s="203"/>
      <c r="C119" s="203"/>
      <c r="D119" s="203" t="s">
        <v>483</v>
      </c>
      <c r="E119" s="203"/>
      <c r="F119" s="202">
        <v>0.7425</v>
      </c>
      <c r="G119" s="201"/>
      <c r="H119" s="200"/>
    </row>
    <row r="120" spans="1:8" s="195" customFormat="1" ht="13.5" customHeight="1" thickBot="1">
      <c r="A120" s="214">
        <v>49</v>
      </c>
      <c r="B120" s="213" t="s">
        <v>229</v>
      </c>
      <c r="C120" s="213" t="s">
        <v>281</v>
      </c>
      <c r="D120" s="213" t="s">
        <v>282</v>
      </c>
      <c r="E120" s="213" t="s">
        <v>243</v>
      </c>
      <c r="F120" s="212">
        <v>27</v>
      </c>
      <c r="G120" s="211"/>
      <c r="H120" s="210"/>
    </row>
    <row r="121" spans="1:8" s="195" customFormat="1" ht="13.5" customHeight="1" thickBot="1">
      <c r="A121" s="243">
        <v>50</v>
      </c>
      <c r="B121" s="242" t="s">
        <v>480</v>
      </c>
      <c r="C121" s="242" t="s">
        <v>284</v>
      </c>
      <c r="D121" s="242" t="s">
        <v>285</v>
      </c>
      <c r="E121" s="242" t="s">
        <v>243</v>
      </c>
      <c r="F121" s="241">
        <v>27</v>
      </c>
      <c r="G121" s="240"/>
      <c r="H121" s="239"/>
    </row>
    <row r="122" spans="1:8" s="195" customFormat="1" ht="13.5" customHeight="1" thickBot="1">
      <c r="A122" s="214">
        <v>51</v>
      </c>
      <c r="B122" s="213" t="s">
        <v>229</v>
      </c>
      <c r="C122" s="213" t="s">
        <v>287</v>
      </c>
      <c r="D122" s="213" t="s">
        <v>482</v>
      </c>
      <c r="E122" s="213" t="s">
        <v>134</v>
      </c>
      <c r="F122" s="212">
        <v>27.4</v>
      </c>
      <c r="G122" s="211"/>
      <c r="H122" s="210"/>
    </row>
    <row r="123" spans="1:8" s="195" customFormat="1" ht="13.5" customHeight="1">
      <c r="A123" s="209"/>
      <c r="B123" s="208"/>
      <c r="C123" s="208"/>
      <c r="D123" s="208"/>
      <c r="E123" s="208"/>
      <c r="F123" s="207"/>
      <c r="G123" s="206"/>
      <c r="H123" s="205"/>
    </row>
    <row r="124" spans="1:8" s="195" customFormat="1" ht="13.5" customHeight="1" thickBot="1">
      <c r="A124" s="204"/>
      <c r="B124" s="203"/>
      <c r="C124" s="203"/>
      <c r="D124" s="203" t="s">
        <v>481</v>
      </c>
      <c r="E124" s="203"/>
      <c r="F124" s="202">
        <v>27.4</v>
      </c>
      <c r="G124" s="201"/>
      <c r="H124" s="200"/>
    </row>
    <row r="125" spans="1:8" s="195" customFormat="1" ht="13.5" customHeight="1" thickBot="1">
      <c r="A125" s="214">
        <v>52</v>
      </c>
      <c r="B125" s="213" t="s">
        <v>229</v>
      </c>
      <c r="C125" s="213" t="s">
        <v>290</v>
      </c>
      <c r="D125" s="213" t="s">
        <v>291</v>
      </c>
      <c r="E125" s="213" t="s">
        <v>243</v>
      </c>
      <c r="F125" s="212">
        <v>2</v>
      </c>
      <c r="G125" s="211"/>
      <c r="H125" s="210"/>
    </row>
    <row r="126" spans="1:8" s="195" customFormat="1" ht="13.5" customHeight="1" thickBot="1">
      <c r="A126" s="243">
        <v>53</v>
      </c>
      <c r="B126" s="242" t="s">
        <v>480</v>
      </c>
      <c r="C126" s="242" t="s">
        <v>293</v>
      </c>
      <c r="D126" s="242" t="s">
        <v>294</v>
      </c>
      <c r="E126" s="242" t="s">
        <v>243</v>
      </c>
      <c r="F126" s="241">
        <v>2</v>
      </c>
      <c r="G126" s="240"/>
      <c r="H126" s="239"/>
    </row>
    <row r="127" spans="1:8" s="195" customFormat="1" ht="13.5" customHeight="1">
      <c r="A127" s="258">
        <v>54</v>
      </c>
      <c r="B127" s="257" t="s">
        <v>229</v>
      </c>
      <c r="C127" s="257" t="s">
        <v>296</v>
      </c>
      <c r="D127" s="257" t="s">
        <v>297</v>
      </c>
      <c r="E127" s="257" t="s">
        <v>243</v>
      </c>
      <c r="F127" s="256">
        <v>8</v>
      </c>
      <c r="G127" s="255"/>
      <c r="H127" s="254"/>
    </row>
    <row r="128" spans="1:8" s="195" customFormat="1" ht="13.5" customHeight="1">
      <c r="A128" s="253">
        <v>55</v>
      </c>
      <c r="B128" s="252" t="s">
        <v>229</v>
      </c>
      <c r="C128" s="252" t="s">
        <v>299</v>
      </c>
      <c r="D128" s="252" t="s">
        <v>300</v>
      </c>
      <c r="E128" s="252" t="s">
        <v>243</v>
      </c>
      <c r="F128" s="251">
        <v>4</v>
      </c>
      <c r="G128" s="250"/>
      <c r="H128" s="249"/>
    </row>
    <row r="129" spans="1:8" s="195" customFormat="1" ht="13.5" customHeight="1" thickBot="1">
      <c r="A129" s="248">
        <v>56</v>
      </c>
      <c r="B129" s="247" t="s">
        <v>229</v>
      </c>
      <c r="C129" s="247" t="s">
        <v>302</v>
      </c>
      <c r="D129" s="247" t="s">
        <v>303</v>
      </c>
      <c r="E129" s="247" t="s">
        <v>134</v>
      </c>
      <c r="F129" s="246">
        <v>8</v>
      </c>
      <c r="G129" s="245"/>
      <c r="H129" s="244"/>
    </row>
    <row r="130" spans="1:8" s="195" customFormat="1" ht="13.5" customHeight="1">
      <c r="A130" s="209"/>
      <c r="B130" s="208"/>
      <c r="C130" s="208"/>
      <c r="D130" s="208" t="s">
        <v>436</v>
      </c>
      <c r="E130" s="208"/>
      <c r="F130" s="207"/>
      <c r="G130" s="206"/>
      <c r="H130" s="205"/>
    </row>
    <row r="131" spans="1:8" s="195" customFormat="1" ht="13.5" customHeight="1">
      <c r="A131" s="223"/>
      <c r="B131" s="222"/>
      <c r="C131" s="222"/>
      <c r="D131" s="222" t="s">
        <v>479</v>
      </c>
      <c r="E131" s="222"/>
      <c r="F131" s="221">
        <v>5.5</v>
      </c>
      <c r="G131" s="220"/>
      <c r="H131" s="219"/>
    </row>
    <row r="132" spans="1:8" s="195" customFormat="1" ht="13.5" customHeight="1">
      <c r="A132" s="223"/>
      <c r="B132" s="222"/>
      <c r="C132" s="222"/>
      <c r="D132" s="222" t="s">
        <v>430</v>
      </c>
      <c r="E132" s="222"/>
      <c r="F132" s="221"/>
      <c r="G132" s="220"/>
      <c r="H132" s="219"/>
    </row>
    <row r="133" spans="1:8" s="195" customFormat="1" ht="13.5" customHeight="1" thickBot="1">
      <c r="A133" s="204"/>
      <c r="B133" s="203"/>
      <c r="C133" s="203"/>
      <c r="D133" s="203" t="s">
        <v>478</v>
      </c>
      <c r="E133" s="203"/>
      <c r="F133" s="202">
        <v>2.5</v>
      </c>
      <c r="G133" s="201"/>
      <c r="H133" s="200"/>
    </row>
    <row r="134" spans="1:8" s="195" customFormat="1" ht="13.5" customHeight="1" thickBot="1">
      <c r="A134" s="214">
        <v>57</v>
      </c>
      <c r="B134" s="213" t="s">
        <v>229</v>
      </c>
      <c r="C134" s="213" t="s">
        <v>305</v>
      </c>
      <c r="D134" s="213" t="s">
        <v>306</v>
      </c>
      <c r="E134" s="213" t="s">
        <v>134</v>
      </c>
      <c r="F134" s="212">
        <v>5.5</v>
      </c>
      <c r="G134" s="211"/>
      <c r="H134" s="210"/>
    </row>
    <row r="135" spans="1:8" s="195" customFormat="1" ht="13.5" customHeight="1">
      <c r="A135" s="209"/>
      <c r="B135" s="208"/>
      <c r="C135" s="208"/>
      <c r="D135" s="208" t="s">
        <v>436</v>
      </c>
      <c r="E135" s="208"/>
      <c r="F135" s="207"/>
      <c r="G135" s="206"/>
      <c r="H135" s="205"/>
    </row>
    <row r="136" spans="1:8" s="195" customFormat="1" ht="13.5" customHeight="1" thickBot="1">
      <c r="A136" s="204"/>
      <c r="B136" s="203"/>
      <c r="C136" s="203"/>
      <c r="D136" s="203" t="s">
        <v>479</v>
      </c>
      <c r="E136" s="203"/>
      <c r="F136" s="202">
        <v>5.5</v>
      </c>
      <c r="G136" s="201"/>
      <c r="H136" s="200"/>
    </row>
    <row r="137" spans="1:8" s="195" customFormat="1" ht="13.5" customHeight="1" thickBot="1">
      <c r="A137" s="214">
        <v>58</v>
      </c>
      <c r="B137" s="213" t="s">
        <v>229</v>
      </c>
      <c r="C137" s="213" t="s">
        <v>308</v>
      </c>
      <c r="D137" s="213" t="s">
        <v>309</v>
      </c>
      <c r="E137" s="213" t="s">
        <v>134</v>
      </c>
      <c r="F137" s="212">
        <v>2.5</v>
      </c>
      <c r="G137" s="211"/>
      <c r="H137" s="210"/>
    </row>
    <row r="138" spans="1:8" s="195" customFormat="1" ht="13.5" customHeight="1">
      <c r="A138" s="209"/>
      <c r="B138" s="208"/>
      <c r="C138" s="208"/>
      <c r="D138" s="208" t="s">
        <v>430</v>
      </c>
      <c r="E138" s="208"/>
      <c r="F138" s="207"/>
      <c r="G138" s="206"/>
      <c r="H138" s="205"/>
    </row>
    <row r="139" spans="1:8" s="195" customFormat="1" ht="13.5" customHeight="1" thickBot="1">
      <c r="A139" s="204"/>
      <c r="B139" s="203"/>
      <c r="C139" s="203"/>
      <c r="D139" s="203" t="s">
        <v>478</v>
      </c>
      <c r="E139" s="203"/>
      <c r="F139" s="202">
        <v>2.5</v>
      </c>
      <c r="G139" s="201"/>
      <c r="H139" s="200"/>
    </row>
    <row r="140" spans="1:8" s="195" customFormat="1" ht="13.5" customHeight="1" thickBot="1">
      <c r="A140" s="214">
        <v>59</v>
      </c>
      <c r="B140" s="213" t="s">
        <v>229</v>
      </c>
      <c r="C140" s="213" t="s">
        <v>311</v>
      </c>
      <c r="D140" s="213" t="s">
        <v>312</v>
      </c>
      <c r="E140" s="213" t="s">
        <v>134</v>
      </c>
      <c r="F140" s="212">
        <v>30.3</v>
      </c>
      <c r="G140" s="211"/>
      <c r="H140" s="210"/>
    </row>
    <row r="141" spans="1:8" s="195" customFormat="1" ht="13.5" customHeight="1">
      <c r="A141" s="209"/>
      <c r="B141" s="208"/>
      <c r="C141" s="208"/>
      <c r="D141" s="208" t="s">
        <v>476</v>
      </c>
      <c r="E141" s="208"/>
      <c r="F141" s="207"/>
      <c r="G141" s="206"/>
      <c r="H141" s="205"/>
    </row>
    <row r="142" spans="1:8" s="195" customFormat="1" ht="13.5" customHeight="1">
      <c r="A142" s="223"/>
      <c r="B142" s="222"/>
      <c r="C142" s="222"/>
      <c r="D142" s="222" t="s">
        <v>475</v>
      </c>
      <c r="E142" s="222"/>
      <c r="F142" s="221">
        <v>18.9</v>
      </c>
      <c r="G142" s="220"/>
      <c r="H142" s="219"/>
    </row>
    <row r="143" spans="1:8" s="195" customFormat="1" ht="13.5" customHeight="1" thickBot="1">
      <c r="A143" s="204"/>
      <c r="B143" s="203"/>
      <c r="C143" s="203"/>
      <c r="D143" s="203" t="s">
        <v>474</v>
      </c>
      <c r="E143" s="203"/>
      <c r="F143" s="202">
        <v>11.4</v>
      </c>
      <c r="G143" s="201"/>
      <c r="H143" s="200"/>
    </row>
    <row r="144" spans="1:8" s="195" customFormat="1" ht="13.5" customHeight="1" thickBot="1">
      <c r="A144" s="214">
        <v>60</v>
      </c>
      <c r="B144" s="213" t="s">
        <v>314</v>
      </c>
      <c r="C144" s="213" t="s">
        <v>315</v>
      </c>
      <c r="D144" s="213" t="s">
        <v>477</v>
      </c>
      <c r="E144" s="213" t="s">
        <v>134</v>
      </c>
      <c r="F144" s="212">
        <v>30.3</v>
      </c>
      <c r="G144" s="211"/>
      <c r="H144" s="210"/>
    </row>
    <row r="145" spans="1:8" s="195" customFormat="1" ht="13.5" customHeight="1">
      <c r="A145" s="209"/>
      <c r="B145" s="208"/>
      <c r="C145" s="208"/>
      <c r="D145" s="208" t="s">
        <v>476</v>
      </c>
      <c r="E145" s="208"/>
      <c r="F145" s="207"/>
      <c r="G145" s="206"/>
      <c r="H145" s="205"/>
    </row>
    <row r="146" spans="1:8" s="195" customFormat="1" ht="13.5" customHeight="1">
      <c r="A146" s="223"/>
      <c r="B146" s="222"/>
      <c r="C146" s="222"/>
      <c r="D146" s="222" t="s">
        <v>475</v>
      </c>
      <c r="E146" s="222"/>
      <c r="F146" s="221">
        <v>18.9</v>
      </c>
      <c r="G146" s="220"/>
      <c r="H146" s="219"/>
    </row>
    <row r="147" spans="1:8" s="195" customFormat="1" ht="13.5" customHeight="1" thickBot="1">
      <c r="A147" s="204"/>
      <c r="B147" s="203"/>
      <c r="C147" s="203"/>
      <c r="D147" s="203" t="s">
        <v>474</v>
      </c>
      <c r="E147" s="203"/>
      <c r="F147" s="202">
        <v>11.4</v>
      </c>
      <c r="G147" s="201"/>
      <c r="H147" s="200"/>
    </row>
    <row r="148" spans="1:8" s="195" customFormat="1" ht="13.5" customHeight="1" thickBot="1">
      <c r="A148" s="243">
        <v>61</v>
      </c>
      <c r="B148" s="242" t="s">
        <v>465</v>
      </c>
      <c r="C148" s="242" t="s">
        <v>318</v>
      </c>
      <c r="D148" s="242" t="s">
        <v>319</v>
      </c>
      <c r="E148" s="242" t="s">
        <v>213</v>
      </c>
      <c r="F148" s="241">
        <v>73</v>
      </c>
      <c r="G148" s="240"/>
      <c r="H148" s="239"/>
    </row>
    <row r="149" spans="1:8" s="195" customFormat="1" ht="13.5" customHeight="1" thickBot="1">
      <c r="A149" s="238"/>
      <c r="B149" s="237"/>
      <c r="C149" s="237"/>
      <c r="D149" s="237" t="s">
        <v>473</v>
      </c>
      <c r="E149" s="237"/>
      <c r="F149" s="236">
        <v>73.0004</v>
      </c>
      <c r="G149" s="235"/>
      <c r="H149" s="234"/>
    </row>
    <row r="150" spans="1:8" s="195" customFormat="1" ht="13.5" customHeight="1" thickBot="1">
      <c r="A150" s="214">
        <v>62</v>
      </c>
      <c r="B150" s="213" t="s">
        <v>229</v>
      </c>
      <c r="C150" s="213" t="s">
        <v>321</v>
      </c>
      <c r="D150" s="213" t="s">
        <v>322</v>
      </c>
      <c r="E150" s="213" t="s">
        <v>114</v>
      </c>
      <c r="F150" s="212">
        <v>312.38</v>
      </c>
      <c r="G150" s="211"/>
      <c r="H150" s="210"/>
    </row>
    <row r="151" spans="1:8" s="195" customFormat="1" ht="13.5" customHeight="1">
      <c r="A151" s="209"/>
      <c r="B151" s="208"/>
      <c r="C151" s="208"/>
      <c r="D151" s="208" t="s">
        <v>453</v>
      </c>
      <c r="E151" s="208"/>
      <c r="F151" s="207"/>
      <c r="G151" s="206"/>
      <c r="H151" s="205"/>
    </row>
    <row r="152" spans="1:8" s="195" customFormat="1" ht="13.5" customHeight="1">
      <c r="A152" s="223"/>
      <c r="B152" s="222"/>
      <c r="C152" s="222"/>
      <c r="D152" s="222" t="s">
        <v>472</v>
      </c>
      <c r="E152" s="222"/>
      <c r="F152" s="221">
        <v>126.15</v>
      </c>
      <c r="G152" s="220"/>
      <c r="H152" s="219"/>
    </row>
    <row r="153" spans="1:8" s="195" customFormat="1" ht="13.5" customHeight="1">
      <c r="A153" s="223"/>
      <c r="B153" s="222"/>
      <c r="C153" s="222"/>
      <c r="D153" s="222" t="s">
        <v>451</v>
      </c>
      <c r="E153" s="222"/>
      <c r="F153" s="221">
        <v>190.23</v>
      </c>
      <c r="G153" s="220"/>
      <c r="H153" s="219"/>
    </row>
    <row r="154" spans="1:8" s="195" customFormat="1" ht="13.5" customHeight="1">
      <c r="A154" s="223"/>
      <c r="B154" s="222"/>
      <c r="C154" s="222"/>
      <c r="D154" s="222" t="s">
        <v>471</v>
      </c>
      <c r="E154" s="222"/>
      <c r="F154" s="221"/>
      <c r="G154" s="220"/>
      <c r="H154" s="219"/>
    </row>
    <row r="155" spans="1:8" s="195" customFormat="1" ht="13.5" customHeight="1" thickBot="1">
      <c r="A155" s="204"/>
      <c r="B155" s="203"/>
      <c r="C155" s="203"/>
      <c r="D155" s="203" t="s">
        <v>470</v>
      </c>
      <c r="E155" s="203"/>
      <c r="F155" s="202">
        <v>-4</v>
      </c>
      <c r="G155" s="201"/>
      <c r="H155" s="200"/>
    </row>
    <row r="156" spans="1:8" s="195" customFormat="1" ht="24" customHeight="1" thickBot="1">
      <c r="A156" s="214">
        <v>63</v>
      </c>
      <c r="B156" s="213" t="s">
        <v>229</v>
      </c>
      <c r="C156" s="213" t="s">
        <v>324</v>
      </c>
      <c r="D156" s="213" t="s">
        <v>325</v>
      </c>
      <c r="E156" s="213" t="s">
        <v>114</v>
      </c>
      <c r="F156" s="212">
        <v>80.24</v>
      </c>
      <c r="G156" s="211"/>
      <c r="H156" s="210"/>
    </row>
    <row r="157" spans="1:8" s="195" customFormat="1" ht="13.5" customHeight="1" thickBot="1">
      <c r="A157" s="238"/>
      <c r="B157" s="237"/>
      <c r="C157" s="237"/>
      <c r="D157" s="237" t="s">
        <v>469</v>
      </c>
      <c r="E157" s="237"/>
      <c r="F157" s="236">
        <v>80.24</v>
      </c>
      <c r="G157" s="235"/>
      <c r="H157" s="234"/>
    </row>
    <row r="158" spans="1:8" s="195" customFormat="1" ht="13.5" customHeight="1" thickBot="1">
      <c r="A158" s="243">
        <v>64</v>
      </c>
      <c r="B158" s="242" t="s">
        <v>465</v>
      </c>
      <c r="C158" s="242" t="s">
        <v>327</v>
      </c>
      <c r="D158" s="242" t="s">
        <v>328</v>
      </c>
      <c r="E158" s="242" t="s">
        <v>114</v>
      </c>
      <c r="F158" s="241">
        <v>392.62</v>
      </c>
      <c r="G158" s="240"/>
      <c r="H158" s="239"/>
    </row>
    <row r="159" spans="1:8" s="195" customFormat="1" ht="13.5" customHeight="1" thickBot="1">
      <c r="A159" s="238"/>
      <c r="B159" s="237"/>
      <c r="C159" s="237"/>
      <c r="D159" s="237" t="s">
        <v>468</v>
      </c>
      <c r="E159" s="237"/>
      <c r="F159" s="236">
        <v>392.62</v>
      </c>
      <c r="G159" s="235"/>
      <c r="H159" s="234"/>
    </row>
    <row r="160" spans="1:8" s="195" customFormat="1" ht="13.5" customHeight="1" thickBot="1">
      <c r="A160" s="214">
        <v>65</v>
      </c>
      <c r="B160" s="213" t="s">
        <v>229</v>
      </c>
      <c r="C160" s="213" t="s">
        <v>330</v>
      </c>
      <c r="D160" s="213" t="s">
        <v>331</v>
      </c>
      <c r="E160" s="213" t="s">
        <v>134</v>
      </c>
      <c r="F160" s="212">
        <v>33</v>
      </c>
      <c r="G160" s="211"/>
      <c r="H160" s="210"/>
    </row>
    <row r="161" spans="1:8" s="195" customFormat="1" ht="13.5" customHeight="1">
      <c r="A161" s="209"/>
      <c r="B161" s="208"/>
      <c r="C161" s="208"/>
      <c r="D161" s="208" t="s">
        <v>467</v>
      </c>
      <c r="E161" s="208"/>
      <c r="F161" s="207"/>
      <c r="G161" s="206"/>
      <c r="H161" s="205"/>
    </row>
    <row r="162" spans="1:8" s="195" customFormat="1" ht="13.5" customHeight="1" thickBot="1">
      <c r="A162" s="204"/>
      <c r="B162" s="203"/>
      <c r="C162" s="203"/>
      <c r="D162" s="203" t="s">
        <v>466</v>
      </c>
      <c r="E162" s="203"/>
      <c r="F162" s="202">
        <v>33</v>
      </c>
      <c r="G162" s="201"/>
      <c r="H162" s="200"/>
    </row>
    <row r="163" spans="1:8" s="195" customFormat="1" ht="24" customHeight="1" thickBot="1">
      <c r="A163" s="243">
        <v>66</v>
      </c>
      <c r="B163" s="242" t="s">
        <v>465</v>
      </c>
      <c r="C163" s="242" t="s">
        <v>333</v>
      </c>
      <c r="D163" s="242" t="s">
        <v>334</v>
      </c>
      <c r="E163" s="242" t="s">
        <v>213</v>
      </c>
      <c r="F163" s="241">
        <v>145</v>
      </c>
      <c r="G163" s="240"/>
      <c r="H163" s="239"/>
    </row>
    <row r="164" spans="1:8" s="195" customFormat="1" ht="13.5" customHeight="1" thickBot="1">
      <c r="A164" s="238"/>
      <c r="B164" s="237"/>
      <c r="C164" s="237"/>
      <c r="D164" s="237" t="s">
        <v>464</v>
      </c>
      <c r="E164" s="237"/>
      <c r="F164" s="236">
        <v>145.0004</v>
      </c>
      <c r="G164" s="235"/>
      <c r="H164" s="234"/>
    </row>
    <row r="165" spans="1:8" s="195" customFormat="1" ht="13.5" customHeight="1" thickBot="1">
      <c r="A165" s="214">
        <v>67</v>
      </c>
      <c r="B165" s="213" t="s">
        <v>229</v>
      </c>
      <c r="C165" s="213" t="s">
        <v>336</v>
      </c>
      <c r="D165" s="213" t="s">
        <v>337</v>
      </c>
      <c r="E165" s="213" t="s">
        <v>134</v>
      </c>
      <c r="F165" s="212">
        <v>49.7</v>
      </c>
      <c r="G165" s="211"/>
      <c r="H165" s="210"/>
    </row>
    <row r="166" spans="1:8" s="195" customFormat="1" ht="13.5" customHeight="1" thickBot="1">
      <c r="A166" s="238"/>
      <c r="B166" s="237"/>
      <c r="C166" s="237"/>
      <c r="D166" s="237" t="s">
        <v>463</v>
      </c>
      <c r="E166" s="237"/>
      <c r="F166" s="236">
        <v>49.7</v>
      </c>
      <c r="G166" s="235"/>
      <c r="H166" s="234"/>
    </row>
    <row r="167" spans="1:8" s="195" customFormat="1" ht="13.5" customHeight="1" thickBot="1">
      <c r="A167" s="214">
        <v>68</v>
      </c>
      <c r="B167" s="213" t="s">
        <v>229</v>
      </c>
      <c r="C167" s="213" t="s">
        <v>311</v>
      </c>
      <c r="D167" s="213" t="s">
        <v>340</v>
      </c>
      <c r="E167" s="213" t="s">
        <v>134</v>
      </c>
      <c r="F167" s="212">
        <v>13.6</v>
      </c>
      <c r="G167" s="211"/>
      <c r="H167" s="210"/>
    </row>
    <row r="168" spans="1:8" s="195" customFormat="1" ht="13.5" customHeight="1">
      <c r="A168" s="209"/>
      <c r="B168" s="208"/>
      <c r="C168" s="208"/>
      <c r="D168" s="208" t="s">
        <v>462</v>
      </c>
      <c r="E168" s="208"/>
      <c r="F168" s="207"/>
      <c r="G168" s="206"/>
      <c r="H168" s="205"/>
    </row>
    <row r="169" spans="1:8" s="195" customFormat="1" ht="13.5" customHeight="1" thickBot="1">
      <c r="A169" s="204"/>
      <c r="B169" s="203"/>
      <c r="C169" s="203"/>
      <c r="D169" s="203" t="s">
        <v>461</v>
      </c>
      <c r="E169" s="203"/>
      <c r="F169" s="202">
        <v>13.6</v>
      </c>
      <c r="G169" s="201"/>
      <c r="H169" s="200"/>
    </row>
    <row r="170" spans="1:8" s="195" customFormat="1" ht="13.5" customHeight="1" thickBot="1">
      <c r="A170" s="214">
        <v>69</v>
      </c>
      <c r="B170" s="213" t="s">
        <v>229</v>
      </c>
      <c r="C170" s="213" t="s">
        <v>342</v>
      </c>
      <c r="D170" s="213" t="s">
        <v>343</v>
      </c>
      <c r="E170" s="213" t="s">
        <v>134</v>
      </c>
      <c r="F170" s="212">
        <v>4</v>
      </c>
      <c r="G170" s="211"/>
      <c r="H170" s="210"/>
    </row>
    <row r="171" spans="1:8" s="195" customFormat="1" ht="13.5" customHeight="1">
      <c r="A171" s="209"/>
      <c r="B171" s="208"/>
      <c r="C171" s="208"/>
      <c r="D171" s="208" t="s">
        <v>460</v>
      </c>
      <c r="E171" s="208"/>
      <c r="F171" s="207"/>
      <c r="G171" s="206"/>
      <c r="H171" s="205"/>
    </row>
    <row r="172" spans="1:8" s="195" customFormat="1" ht="13.5" customHeight="1" thickBot="1">
      <c r="A172" s="204"/>
      <c r="B172" s="203"/>
      <c r="C172" s="203"/>
      <c r="D172" s="203" t="s">
        <v>459</v>
      </c>
      <c r="E172" s="203"/>
      <c r="F172" s="202">
        <v>4</v>
      </c>
      <c r="G172" s="201"/>
      <c r="H172" s="200"/>
    </row>
    <row r="173" spans="1:8" s="195" customFormat="1" ht="13.5" customHeight="1" thickBot="1">
      <c r="A173" s="214">
        <v>70</v>
      </c>
      <c r="B173" s="213" t="s">
        <v>229</v>
      </c>
      <c r="C173" s="213" t="s">
        <v>345</v>
      </c>
      <c r="D173" s="213" t="s">
        <v>346</v>
      </c>
      <c r="E173" s="213" t="s">
        <v>134</v>
      </c>
      <c r="F173" s="212">
        <v>28</v>
      </c>
      <c r="G173" s="211"/>
      <c r="H173" s="210"/>
    </row>
    <row r="174" spans="1:8" s="195" customFormat="1" ht="13.5" customHeight="1">
      <c r="A174" s="209"/>
      <c r="B174" s="208"/>
      <c r="C174" s="208"/>
      <c r="D174" s="208" t="s">
        <v>458</v>
      </c>
      <c r="E174" s="208"/>
      <c r="F174" s="207"/>
      <c r="G174" s="206"/>
      <c r="H174" s="205"/>
    </row>
    <row r="175" spans="1:8" s="195" customFormat="1" ht="13.5" customHeight="1" thickBot="1">
      <c r="A175" s="204"/>
      <c r="B175" s="203"/>
      <c r="C175" s="203"/>
      <c r="D175" s="203" t="s">
        <v>457</v>
      </c>
      <c r="E175" s="203"/>
      <c r="F175" s="202">
        <v>28</v>
      </c>
      <c r="G175" s="201"/>
      <c r="H175" s="200"/>
    </row>
    <row r="176" spans="1:8" s="195" customFormat="1" ht="24" customHeight="1">
      <c r="A176" s="258">
        <v>71</v>
      </c>
      <c r="B176" s="257" t="s">
        <v>229</v>
      </c>
      <c r="C176" s="257" t="s">
        <v>348</v>
      </c>
      <c r="D176" s="257" t="s">
        <v>349</v>
      </c>
      <c r="E176" s="257" t="s">
        <v>243</v>
      </c>
      <c r="F176" s="256">
        <v>8</v>
      </c>
      <c r="G176" s="255"/>
      <c r="H176" s="254"/>
    </row>
    <row r="177" spans="1:8" s="195" customFormat="1" ht="24" customHeight="1">
      <c r="A177" s="253">
        <v>72</v>
      </c>
      <c r="B177" s="252" t="s">
        <v>229</v>
      </c>
      <c r="C177" s="252" t="s">
        <v>351</v>
      </c>
      <c r="D177" s="252" t="s">
        <v>352</v>
      </c>
      <c r="E177" s="252" t="s">
        <v>243</v>
      </c>
      <c r="F177" s="251">
        <v>3</v>
      </c>
      <c r="G177" s="250"/>
      <c r="H177" s="249"/>
    </row>
    <row r="178" spans="1:8" s="195" customFormat="1" ht="13.5" customHeight="1">
      <c r="A178" s="253">
        <v>73</v>
      </c>
      <c r="B178" s="252" t="s">
        <v>229</v>
      </c>
      <c r="C178" s="252" t="s">
        <v>354</v>
      </c>
      <c r="D178" s="252" t="s">
        <v>355</v>
      </c>
      <c r="E178" s="252" t="s">
        <v>114</v>
      </c>
      <c r="F178" s="251">
        <v>2.45</v>
      </c>
      <c r="G178" s="250"/>
      <c r="H178" s="249"/>
    </row>
    <row r="179" spans="1:8" s="195" customFormat="1" ht="24" customHeight="1" thickBot="1">
      <c r="A179" s="248">
        <v>74</v>
      </c>
      <c r="B179" s="247" t="s">
        <v>229</v>
      </c>
      <c r="C179" s="247" t="s">
        <v>357</v>
      </c>
      <c r="D179" s="247" t="s">
        <v>358</v>
      </c>
      <c r="E179" s="247" t="s">
        <v>114</v>
      </c>
      <c r="F179" s="246">
        <v>2.45</v>
      </c>
      <c r="G179" s="245"/>
      <c r="H179" s="244"/>
    </row>
    <row r="180" spans="1:8" s="195" customFormat="1" ht="13.5" customHeight="1" thickBot="1">
      <c r="A180" s="238"/>
      <c r="B180" s="237"/>
      <c r="C180" s="237"/>
      <c r="D180" s="237" t="s">
        <v>456</v>
      </c>
      <c r="E180" s="237"/>
      <c r="F180" s="236">
        <v>2.45</v>
      </c>
      <c r="G180" s="235"/>
      <c r="H180" s="234"/>
    </row>
    <row r="181" spans="1:8" s="195" customFormat="1" ht="13.5" customHeight="1" thickBot="1">
      <c r="A181" s="214">
        <v>75</v>
      </c>
      <c r="B181" s="213" t="s">
        <v>314</v>
      </c>
      <c r="C181" s="213" t="s">
        <v>360</v>
      </c>
      <c r="D181" s="213" t="s">
        <v>361</v>
      </c>
      <c r="E181" s="213" t="s">
        <v>243</v>
      </c>
      <c r="F181" s="212">
        <v>1980</v>
      </c>
      <c r="G181" s="211"/>
      <c r="H181" s="210"/>
    </row>
    <row r="182" spans="1:8" s="195" customFormat="1" ht="13.5" customHeight="1">
      <c r="A182" s="209"/>
      <c r="B182" s="208"/>
      <c r="C182" s="208"/>
      <c r="D182" s="208" t="s">
        <v>455</v>
      </c>
      <c r="E182" s="208"/>
      <c r="F182" s="207"/>
      <c r="G182" s="206"/>
      <c r="H182" s="205"/>
    </row>
    <row r="183" spans="1:8" s="195" customFormat="1" ht="13.5" customHeight="1" thickBot="1">
      <c r="A183" s="204"/>
      <c r="B183" s="203"/>
      <c r="C183" s="203"/>
      <c r="D183" s="203" t="s">
        <v>454</v>
      </c>
      <c r="E183" s="203"/>
      <c r="F183" s="202">
        <v>1980</v>
      </c>
      <c r="G183" s="201"/>
      <c r="H183" s="200"/>
    </row>
    <row r="184" spans="1:8" s="195" customFormat="1" ht="13.5" customHeight="1" thickBot="1">
      <c r="A184" s="243">
        <v>76</v>
      </c>
      <c r="B184" s="242" t="s">
        <v>444</v>
      </c>
      <c r="C184" s="242" t="s">
        <v>363</v>
      </c>
      <c r="D184" s="242" t="s">
        <v>364</v>
      </c>
      <c r="E184" s="242" t="s">
        <v>243</v>
      </c>
      <c r="F184" s="241">
        <v>1980</v>
      </c>
      <c r="G184" s="240"/>
      <c r="H184" s="239"/>
    </row>
    <row r="185" spans="1:8" s="195" customFormat="1" ht="13.5" customHeight="1" thickBot="1">
      <c r="A185" s="214">
        <v>77</v>
      </c>
      <c r="B185" s="213" t="s">
        <v>229</v>
      </c>
      <c r="C185" s="213" t="s">
        <v>366</v>
      </c>
      <c r="D185" s="213" t="s">
        <v>367</v>
      </c>
      <c r="E185" s="213" t="s">
        <v>138</v>
      </c>
      <c r="F185" s="212">
        <v>1.913</v>
      </c>
      <c r="G185" s="211"/>
      <c r="H185" s="210"/>
    </row>
    <row r="186" spans="1:8" s="195" customFormat="1" ht="21" customHeight="1" thickBot="1">
      <c r="A186" s="218"/>
      <c r="B186" s="217"/>
      <c r="C186" s="217" t="s">
        <v>314</v>
      </c>
      <c r="D186" s="217" t="s">
        <v>368</v>
      </c>
      <c r="E186" s="217"/>
      <c r="F186" s="216"/>
      <c r="G186" s="215"/>
      <c r="H186" s="215"/>
    </row>
    <row r="187" spans="1:8" s="195" customFormat="1" ht="24" customHeight="1" thickBot="1">
      <c r="A187" s="214">
        <v>78</v>
      </c>
      <c r="B187" s="213" t="s">
        <v>314</v>
      </c>
      <c r="C187" s="213" t="s">
        <v>370</v>
      </c>
      <c r="D187" s="213" t="s">
        <v>371</v>
      </c>
      <c r="E187" s="213" t="s">
        <v>114</v>
      </c>
      <c r="F187" s="212">
        <v>355.45</v>
      </c>
      <c r="G187" s="211"/>
      <c r="H187" s="210"/>
    </row>
    <row r="188" spans="1:8" s="195" customFormat="1" ht="13.5" customHeight="1">
      <c r="A188" s="209"/>
      <c r="B188" s="208"/>
      <c r="C188" s="208"/>
      <c r="D188" s="208" t="s">
        <v>453</v>
      </c>
      <c r="E188" s="208"/>
      <c r="F188" s="207"/>
      <c r="G188" s="206"/>
      <c r="H188" s="205"/>
    </row>
    <row r="189" spans="1:8" s="195" customFormat="1" ht="13.5" customHeight="1">
      <c r="A189" s="223"/>
      <c r="B189" s="222"/>
      <c r="C189" s="222"/>
      <c r="D189" s="222" t="s">
        <v>452</v>
      </c>
      <c r="E189" s="222"/>
      <c r="F189" s="221">
        <v>206.39</v>
      </c>
      <c r="G189" s="220"/>
      <c r="H189" s="219"/>
    </row>
    <row r="190" spans="1:8" s="195" customFormat="1" ht="13.5" customHeight="1">
      <c r="A190" s="223"/>
      <c r="B190" s="222"/>
      <c r="C190" s="222"/>
      <c r="D190" s="222" t="s">
        <v>451</v>
      </c>
      <c r="E190" s="222"/>
      <c r="F190" s="221">
        <v>190.23</v>
      </c>
      <c r="G190" s="220"/>
      <c r="H190" s="219"/>
    </row>
    <row r="191" spans="1:8" s="195" customFormat="1" ht="13.5" customHeight="1">
      <c r="A191" s="223"/>
      <c r="B191" s="222"/>
      <c r="C191" s="222"/>
      <c r="D191" s="222" t="s">
        <v>448</v>
      </c>
      <c r="E191" s="222"/>
      <c r="F191" s="221"/>
      <c r="G191" s="220"/>
      <c r="H191" s="219"/>
    </row>
    <row r="192" spans="1:8" s="195" customFormat="1" ht="13.5" customHeight="1">
      <c r="A192" s="223"/>
      <c r="B192" s="222"/>
      <c r="C192" s="222"/>
      <c r="D192" s="222" t="s">
        <v>450</v>
      </c>
      <c r="E192" s="222"/>
      <c r="F192" s="221">
        <v>-13.47</v>
      </c>
      <c r="G192" s="220"/>
      <c r="H192" s="219"/>
    </row>
    <row r="193" spans="1:8" s="195" customFormat="1" ht="13.5" customHeight="1" thickBot="1">
      <c r="A193" s="204"/>
      <c r="B193" s="203"/>
      <c r="C193" s="203"/>
      <c r="D193" s="203" t="s">
        <v>449</v>
      </c>
      <c r="E193" s="203"/>
      <c r="F193" s="202">
        <v>-27.7</v>
      </c>
      <c r="G193" s="201"/>
      <c r="H193" s="200"/>
    </row>
    <row r="194" spans="1:8" s="195" customFormat="1" ht="21" customHeight="1" thickBot="1">
      <c r="A194" s="218"/>
      <c r="B194" s="217"/>
      <c r="C194" s="217" t="s">
        <v>372</v>
      </c>
      <c r="D194" s="217" t="s">
        <v>373</v>
      </c>
      <c r="E194" s="217"/>
      <c r="F194" s="216"/>
      <c r="G194" s="215"/>
      <c r="H194" s="215"/>
    </row>
    <row r="195" spans="1:8" s="195" customFormat="1" ht="13.5" customHeight="1" thickBot="1">
      <c r="A195" s="214">
        <v>79</v>
      </c>
      <c r="B195" s="213" t="s">
        <v>372</v>
      </c>
      <c r="C195" s="213" t="s">
        <v>375</v>
      </c>
      <c r="D195" s="213" t="s">
        <v>376</v>
      </c>
      <c r="E195" s="213" t="s">
        <v>114</v>
      </c>
      <c r="F195" s="212">
        <v>46.62</v>
      </c>
      <c r="G195" s="211"/>
      <c r="H195" s="210"/>
    </row>
    <row r="196" spans="1:8" s="195" customFormat="1" ht="13.5" customHeight="1">
      <c r="A196" s="209"/>
      <c r="B196" s="208"/>
      <c r="C196" s="208"/>
      <c r="D196" s="208" t="s">
        <v>448</v>
      </c>
      <c r="E196" s="208"/>
      <c r="F196" s="207"/>
      <c r="G196" s="206"/>
      <c r="H196" s="205"/>
    </row>
    <row r="197" spans="1:8" s="195" customFormat="1" ht="13.5" customHeight="1">
      <c r="A197" s="223"/>
      <c r="B197" s="222"/>
      <c r="C197" s="222"/>
      <c r="D197" s="222" t="s">
        <v>447</v>
      </c>
      <c r="E197" s="222"/>
      <c r="F197" s="221">
        <v>16.15</v>
      </c>
      <c r="G197" s="220"/>
      <c r="H197" s="219"/>
    </row>
    <row r="198" spans="1:8" s="195" customFormat="1" ht="13.5" customHeight="1" thickBot="1">
      <c r="A198" s="204"/>
      <c r="B198" s="203"/>
      <c r="C198" s="203"/>
      <c r="D198" s="203" t="s">
        <v>446</v>
      </c>
      <c r="E198" s="203"/>
      <c r="F198" s="202">
        <v>30.47</v>
      </c>
      <c r="G198" s="201"/>
      <c r="H198" s="200"/>
    </row>
    <row r="199" spans="1:8" s="195" customFormat="1" ht="24" customHeight="1" thickBot="1">
      <c r="A199" s="214">
        <v>80</v>
      </c>
      <c r="B199" s="213" t="s">
        <v>372</v>
      </c>
      <c r="C199" s="213" t="s">
        <v>378</v>
      </c>
      <c r="D199" s="213" t="s">
        <v>379</v>
      </c>
      <c r="E199" s="213" t="s">
        <v>134</v>
      </c>
      <c r="F199" s="212">
        <v>2</v>
      </c>
      <c r="G199" s="211"/>
      <c r="H199" s="210"/>
    </row>
    <row r="200" spans="1:8" s="195" customFormat="1" ht="13.5" customHeight="1" thickBot="1">
      <c r="A200" s="238"/>
      <c r="B200" s="237"/>
      <c r="C200" s="237"/>
      <c r="D200" s="237" t="s">
        <v>445</v>
      </c>
      <c r="E200" s="237"/>
      <c r="F200" s="236">
        <v>2</v>
      </c>
      <c r="G200" s="235"/>
      <c r="H200" s="234"/>
    </row>
    <row r="201" spans="1:8" s="195" customFormat="1" ht="13.5" customHeight="1">
      <c r="A201" s="233">
        <v>81</v>
      </c>
      <c r="B201" s="232" t="s">
        <v>444</v>
      </c>
      <c r="C201" s="232" t="s">
        <v>381</v>
      </c>
      <c r="D201" s="232" t="s">
        <v>382</v>
      </c>
      <c r="E201" s="232" t="s">
        <v>243</v>
      </c>
      <c r="F201" s="231">
        <v>1</v>
      </c>
      <c r="G201" s="230"/>
      <c r="H201" s="229"/>
    </row>
    <row r="202" spans="1:8" s="195" customFormat="1" ht="13.5" customHeight="1" thickBot="1">
      <c r="A202" s="228">
        <v>82</v>
      </c>
      <c r="B202" s="227" t="s">
        <v>444</v>
      </c>
      <c r="C202" s="227" t="s">
        <v>384</v>
      </c>
      <c r="D202" s="227" t="s">
        <v>385</v>
      </c>
      <c r="E202" s="227" t="s">
        <v>243</v>
      </c>
      <c r="F202" s="226">
        <v>1</v>
      </c>
      <c r="G202" s="225"/>
      <c r="H202" s="224"/>
    </row>
    <row r="203" spans="1:8" s="195" customFormat="1" ht="24" customHeight="1" thickBot="1">
      <c r="A203" s="214">
        <v>83</v>
      </c>
      <c r="B203" s="213" t="s">
        <v>372</v>
      </c>
      <c r="C203" s="213" t="s">
        <v>387</v>
      </c>
      <c r="D203" s="213" t="s">
        <v>388</v>
      </c>
      <c r="E203" s="213" t="s">
        <v>138</v>
      </c>
      <c r="F203" s="212">
        <v>0.006</v>
      </c>
      <c r="G203" s="211"/>
      <c r="H203" s="210"/>
    </row>
    <row r="204" spans="1:8" s="195" customFormat="1" ht="21" customHeight="1" thickBot="1">
      <c r="A204" s="218"/>
      <c r="B204" s="217"/>
      <c r="C204" s="217" t="s">
        <v>389</v>
      </c>
      <c r="D204" s="217" t="s">
        <v>390</v>
      </c>
      <c r="E204" s="217"/>
      <c r="F204" s="216"/>
      <c r="G204" s="215"/>
      <c r="H204" s="215"/>
    </row>
    <row r="205" spans="1:8" s="195" customFormat="1" ht="13.5" customHeight="1" thickBot="1">
      <c r="A205" s="214">
        <v>84</v>
      </c>
      <c r="B205" s="213" t="s">
        <v>389</v>
      </c>
      <c r="C205" s="213" t="s">
        <v>392</v>
      </c>
      <c r="D205" s="213" t="s">
        <v>393</v>
      </c>
      <c r="E205" s="213" t="s">
        <v>114</v>
      </c>
      <c r="F205" s="212">
        <v>135.88</v>
      </c>
      <c r="G205" s="211"/>
      <c r="H205" s="210"/>
    </row>
    <row r="206" spans="1:8" s="195" customFormat="1" ht="13.5" customHeight="1">
      <c r="A206" s="209"/>
      <c r="B206" s="208"/>
      <c r="C206" s="208"/>
      <c r="D206" s="208" t="s">
        <v>443</v>
      </c>
      <c r="E206" s="208"/>
      <c r="F206" s="207"/>
      <c r="G206" s="206"/>
      <c r="H206" s="205"/>
    </row>
    <row r="207" spans="1:8" s="195" customFormat="1" ht="13.5" customHeight="1">
      <c r="A207" s="223"/>
      <c r="B207" s="222"/>
      <c r="C207" s="222"/>
      <c r="D207" s="222" t="s">
        <v>442</v>
      </c>
      <c r="E207" s="222"/>
      <c r="F207" s="221">
        <v>252.851</v>
      </c>
      <c r="G207" s="220"/>
      <c r="H207" s="219"/>
    </row>
    <row r="208" spans="1:8" s="195" customFormat="1" ht="13.5" customHeight="1">
      <c r="A208" s="223"/>
      <c r="B208" s="222"/>
      <c r="C208" s="222"/>
      <c r="D208" s="222" t="s">
        <v>441</v>
      </c>
      <c r="E208" s="222"/>
      <c r="F208" s="221"/>
      <c r="G208" s="220"/>
      <c r="H208" s="219"/>
    </row>
    <row r="209" spans="1:8" s="195" customFormat="1" ht="13.5" customHeight="1" thickBot="1">
      <c r="A209" s="204"/>
      <c r="B209" s="203"/>
      <c r="C209" s="203"/>
      <c r="D209" s="203" t="s">
        <v>440</v>
      </c>
      <c r="E209" s="203"/>
      <c r="F209" s="202">
        <v>-116.971</v>
      </c>
      <c r="G209" s="201"/>
      <c r="H209" s="200"/>
    </row>
    <row r="210" spans="1:8" s="195" customFormat="1" ht="24" customHeight="1" thickBot="1">
      <c r="A210" s="214">
        <v>85</v>
      </c>
      <c r="B210" s="213" t="s">
        <v>389</v>
      </c>
      <c r="C210" s="213" t="s">
        <v>395</v>
      </c>
      <c r="D210" s="213" t="s">
        <v>396</v>
      </c>
      <c r="E210" s="213" t="s">
        <v>114</v>
      </c>
      <c r="F210" s="212">
        <v>252.851</v>
      </c>
      <c r="G210" s="211"/>
      <c r="H210" s="210"/>
    </row>
    <row r="211" spans="1:8" s="195" customFormat="1" ht="13.5" customHeight="1">
      <c r="A211" s="209"/>
      <c r="B211" s="208"/>
      <c r="C211" s="208"/>
      <c r="D211" s="208" t="s">
        <v>439</v>
      </c>
      <c r="E211" s="208"/>
      <c r="F211" s="207"/>
      <c r="G211" s="206"/>
      <c r="H211" s="205"/>
    </row>
    <row r="212" spans="1:8" s="195" customFormat="1" ht="13.5" customHeight="1">
      <c r="A212" s="223"/>
      <c r="B212" s="222"/>
      <c r="C212" s="222"/>
      <c r="D212" s="222" t="s">
        <v>438</v>
      </c>
      <c r="E212" s="222"/>
      <c r="F212" s="221">
        <v>24.624</v>
      </c>
      <c r="G212" s="220"/>
      <c r="H212" s="219"/>
    </row>
    <row r="213" spans="1:8" s="195" customFormat="1" ht="13.5" customHeight="1">
      <c r="A213" s="223"/>
      <c r="B213" s="222"/>
      <c r="C213" s="222"/>
      <c r="D213" s="222" t="s">
        <v>437</v>
      </c>
      <c r="E213" s="222"/>
      <c r="F213" s="221">
        <v>33.12</v>
      </c>
      <c r="G213" s="220"/>
      <c r="H213" s="219"/>
    </row>
    <row r="214" spans="1:8" s="195" customFormat="1" ht="13.5" customHeight="1">
      <c r="A214" s="223"/>
      <c r="B214" s="222"/>
      <c r="C214" s="222"/>
      <c r="D214" s="222" t="s">
        <v>431</v>
      </c>
      <c r="E214" s="222"/>
      <c r="F214" s="221">
        <v>12.8</v>
      </c>
      <c r="G214" s="220"/>
      <c r="H214" s="219"/>
    </row>
    <row r="215" spans="1:8" s="195" customFormat="1" ht="13.5" customHeight="1">
      <c r="A215" s="223"/>
      <c r="B215" s="222"/>
      <c r="C215" s="222"/>
      <c r="D215" s="222" t="s">
        <v>436</v>
      </c>
      <c r="E215" s="222"/>
      <c r="F215" s="221"/>
      <c r="G215" s="220"/>
      <c r="H215" s="219"/>
    </row>
    <row r="216" spans="1:8" s="195" customFormat="1" ht="13.5" customHeight="1">
      <c r="A216" s="223"/>
      <c r="B216" s="222"/>
      <c r="C216" s="222"/>
      <c r="D216" s="222" t="s">
        <v>435</v>
      </c>
      <c r="E216" s="222"/>
      <c r="F216" s="221">
        <v>16.93575</v>
      </c>
      <c r="G216" s="220"/>
      <c r="H216" s="219"/>
    </row>
    <row r="217" spans="1:8" s="195" customFormat="1" ht="13.5" customHeight="1">
      <c r="A217" s="223"/>
      <c r="B217" s="222"/>
      <c r="C217" s="222"/>
      <c r="D217" s="222" t="s">
        <v>434</v>
      </c>
      <c r="E217" s="222"/>
      <c r="F217" s="221"/>
      <c r="G217" s="220"/>
      <c r="H217" s="219"/>
    </row>
    <row r="218" spans="1:8" s="195" customFormat="1" ht="13.5" customHeight="1">
      <c r="A218" s="223"/>
      <c r="B218" s="222"/>
      <c r="C218" s="222"/>
      <c r="D218" s="222" t="s">
        <v>433</v>
      </c>
      <c r="E218" s="222"/>
      <c r="F218" s="221">
        <v>30.375</v>
      </c>
      <c r="G218" s="220"/>
      <c r="H218" s="219"/>
    </row>
    <row r="219" spans="1:8" s="195" customFormat="1" ht="13.5" customHeight="1">
      <c r="A219" s="223"/>
      <c r="B219" s="222"/>
      <c r="C219" s="222"/>
      <c r="D219" s="222" t="s">
        <v>432</v>
      </c>
      <c r="E219" s="222"/>
      <c r="F219" s="221">
        <v>33.9</v>
      </c>
      <c r="G219" s="220"/>
      <c r="H219" s="219"/>
    </row>
    <row r="220" spans="1:8" s="195" customFormat="1" ht="13.5" customHeight="1">
      <c r="A220" s="223"/>
      <c r="B220" s="222"/>
      <c r="C220" s="222"/>
      <c r="D220" s="222" t="s">
        <v>431</v>
      </c>
      <c r="E220" s="222"/>
      <c r="F220" s="221">
        <v>12.8</v>
      </c>
      <c r="G220" s="220"/>
      <c r="H220" s="219"/>
    </row>
    <row r="221" spans="1:8" s="195" customFormat="1" ht="13.5" customHeight="1">
      <c r="A221" s="223"/>
      <c r="B221" s="222"/>
      <c r="C221" s="222"/>
      <c r="D221" s="222" t="s">
        <v>430</v>
      </c>
      <c r="E221" s="222"/>
      <c r="F221" s="221"/>
      <c r="G221" s="220"/>
      <c r="H221" s="219"/>
    </row>
    <row r="222" spans="1:8" s="195" customFormat="1" ht="13.5" customHeight="1">
      <c r="A222" s="223"/>
      <c r="B222" s="222"/>
      <c r="C222" s="222"/>
      <c r="D222" s="222" t="s">
        <v>429</v>
      </c>
      <c r="E222" s="222"/>
      <c r="F222" s="221">
        <v>45.036</v>
      </c>
      <c r="G222" s="220"/>
      <c r="H222" s="219"/>
    </row>
    <row r="223" spans="1:8" s="195" customFormat="1" ht="13.5" customHeight="1">
      <c r="A223" s="223"/>
      <c r="B223" s="222"/>
      <c r="C223" s="222"/>
      <c r="D223" s="222" t="s">
        <v>428</v>
      </c>
      <c r="E223" s="222"/>
      <c r="F223" s="221">
        <v>24.36</v>
      </c>
      <c r="G223" s="220"/>
      <c r="H223" s="219"/>
    </row>
    <row r="224" spans="1:8" s="195" customFormat="1" ht="13.5" customHeight="1">
      <c r="A224" s="223"/>
      <c r="B224" s="222"/>
      <c r="C224" s="222"/>
      <c r="D224" s="222" t="s">
        <v>427</v>
      </c>
      <c r="E224" s="222"/>
      <c r="F224" s="221">
        <v>12.15</v>
      </c>
      <c r="G224" s="220"/>
      <c r="H224" s="219"/>
    </row>
    <row r="225" spans="1:8" s="195" customFormat="1" ht="13.5" customHeight="1" thickBot="1">
      <c r="A225" s="204"/>
      <c r="B225" s="203"/>
      <c r="C225" s="203"/>
      <c r="D225" s="203" t="s">
        <v>426</v>
      </c>
      <c r="E225" s="203"/>
      <c r="F225" s="202">
        <v>6.75</v>
      </c>
      <c r="G225" s="201"/>
      <c r="H225" s="200"/>
    </row>
    <row r="226" spans="1:8" s="195" customFormat="1" ht="24" customHeight="1" thickBot="1">
      <c r="A226" s="214">
        <v>86</v>
      </c>
      <c r="B226" s="213" t="s">
        <v>389</v>
      </c>
      <c r="C226" s="213" t="s">
        <v>398</v>
      </c>
      <c r="D226" s="213" t="s">
        <v>399</v>
      </c>
      <c r="E226" s="213" t="s">
        <v>114</v>
      </c>
      <c r="F226" s="212">
        <v>461.817</v>
      </c>
      <c r="G226" s="211"/>
      <c r="H226" s="210"/>
    </row>
    <row r="227" spans="1:8" s="195" customFormat="1" ht="13.5" customHeight="1">
      <c r="A227" s="209"/>
      <c r="B227" s="208"/>
      <c r="C227" s="208"/>
      <c r="D227" s="208" t="s">
        <v>425</v>
      </c>
      <c r="E227" s="208"/>
      <c r="F227" s="207"/>
      <c r="G227" s="206"/>
      <c r="H227" s="205"/>
    </row>
    <row r="228" spans="1:8" s="195" customFormat="1" ht="13.5" customHeight="1">
      <c r="A228" s="223"/>
      <c r="B228" s="222"/>
      <c r="C228" s="222"/>
      <c r="D228" s="222" t="s">
        <v>424</v>
      </c>
      <c r="E228" s="222"/>
      <c r="F228" s="221">
        <v>279.6171</v>
      </c>
      <c r="G228" s="220"/>
      <c r="H228" s="219"/>
    </row>
    <row r="229" spans="1:8" s="195" customFormat="1" ht="13.5" customHeight="1">
      <c r="A229" s="223"/>
      <c r="B229" s="222"/>
      <c r="C229" s="222"/>
      <c r="D229" s="222" t="s">
        <v>423</v>
      </c>
      <c r="E229" s="222"/>
      <c r="F229" s="221"/>
      <c r="G229" s="220"/>
      <c r="H229" s="219"/>
    </row>
    <row r="230" spans="1:8" s="195" customFormat="1" ht="13.5" customHeight="1">
      <c r="A230" s="223"/>
      <c r="B230" s="222"/>
      <c r="C230" s="222"/>
      <c r="D230" s="222" t="s">
        <v>422</v>
      </c>
      <c r="E230" s="222"/>
      <c r="F230" s="221">
        <v>6.6</v>
      </c>
      <c r="G230" s="220"/>
      <c r="H230" s="219"/>
    </row>
    <row r="231" spans="1:8" s="195" customFormat="1" ht="13.5" customHeight="1">
      <c r="A231" s="223"/>
      <c r="B231" s="222"/>
      <c r="C231" s="222"/>
      <c r="D231" s="222" t="s">
        <v>421</v>
      </c>
      <c r="E231" s="222"/>
      <c r="F231" s="221"/>
      <c r="G231" s="220"/>
      <c r="H231" s="219"/>
    </row>
    <row r="232" spans="1:8" s="195" customFormat="1" ht="13.5" customHeight="1" thickBot="1">
      <c r="A232" s="204"/>
      <c r="B232" s="203"/>
      <c r="C232" s="203"/>
      <c r="D232" s="203" t="s">
        <v>420</v>
      </c>
      <c r="E232" s="203"/>
      <c r="F232" s="202">
        <v>175.6</v>
      </c>
      <c r="G232" s="201"/>
      <c r="H232" s="200"/>
    </row>
    <row r="233" spans="1:8" s="195" customFormat="1" ht="21" customHeight="1">
      <c r="A233" s="218"/>
      <c r="B233" s="217"/>
      <c r="C233" s="217" t="s">
        <v>175</v>
      </c>
      <c r="D233" s="217" t="s">
        <v>400</v>
      </c>
      <c r="E233" s="217"/>
      <c r="F233" s="216"/>
      <c r="G233" s="215"/>
      <c r="H233" s="215"/>
    </row>
    <row r="234" spans="1:8" s="195" customFormat="1" ht="21" customHeight="1" thickBot="1">
      <c r="A234" s="218"/>
      <c r="B234" s="217"/>
      <c r="C234" s="217" t="s">
        <v>401</v>
      </c>
      <c r="D234" s="217" t="s">
        <v>402</v>
      </c>
      <c r="E234" s="217"/>
      <c r="F234" s="216"/>
      <c r="G234" s="215"/>
      <c r="H234" s="215"/>
    </row>
    <row r="235" spans="1:8" s="195" customFormat="1" ht="13.5" customHeight="1" thickBot="1">
      <c r="A235" s="214">
        <v>87</v>
      </c>
      <c r="B235" s="213" t="s">
        <v>417</v>
      </c>
      <c r="C235" s="213" t="s">
        <v>404</v>
      </c>
      <c r="D235" s="213" t="s">
        <v>419</v>
      </c>
      <c r="E235" s="213" t="s">
        <v>134</v>
      </c>
      <c r="F235" s="212">
        <v>70</v>
      </c>
      <c r="G235" s="211"/>
      <c r="H235" s="210"/>
    </row>
    <row r="236" spans="1:8" s="195" customFormat="1" ht="13.5" customHeight="1">
      <c r="A236" s="209"/>
      <c r="B236" s="208"/>
      <c r="C236" s="208"/>
      <c r="D236" s="208" t="s">
        <v>418</v>
      </c>
      <c r="E236" s="208"/>
      <c r="F236" s="207"/>
      <c r="G236" s="206"/>
      <c r="H236" s="205"/>
    </row>
    <row r="237" spans="1:8" s="195" customFormat="1" ht="13.5" customHeight="1" thickBot="1">
      <c r="A237" s="204"/>
      <c r="B237" s="203"/>
      <c r="C237" s="203"/>
      <c r="D237" s="203" t="s">
        <v>344</v>
      </c>
      <c r="E237" s="203"/>
      <c r="F237" s="202">
        <v>70</v>
      </c>
      <c r="G237" s="201"/>
      <c r="H237" s="200"/>
    </row>
    <row r="238" spans="1:8" s="195" customFormat="1" ht="13.5" customHeight="1" thickBot="1">
      <c r="A238" s="214">
        <v>88</v>
      </c>
      <c r="B238" s="213" t="s">
        <v>417</v>
      </c>
      <c r="C238" s="213" t="s">
        <v>407</v>
      </c>
      <c r="D238" s="213" t="s">
        <v>408</v>
      </c>
      <c r="E238" s="213" t="s">
        <v>409</v>
      </c>
      <c r="F238" s="212">
        <v>1</v>
      </c>
      <c r="G238" s="211"/>
      <c r="H238" s="210"/>
    </row>
    <row r="239" spans="1:8" s="195" customFormat="1" ht="21" customHeight="1">
      <c r="A239" s="218"/>
      <c r="B239" s="217"/>
      <c r="C239" s="217" t="s">
        <v>410</v>
      </c>
      <c r="D239" s="217" t="s">
        <v>55</v>
      </c>
      <c r="E239" s="217"/>
      <c r="F239" s="216"/>
      <c r="G239" s="215"/>
      <c r="H239" s="215"/>
    </row>
    <row r="240" spans="1:8" s="195" customFormat="1" ht="21" customHeight="1" thickBot="1">
      <c r="A240" s="218"/>
      <c r="B240" s="217"/>
      <c r="C240" s="217" t="s">
        <v>411</v>
      </c>
      <c r="D240" s="217" t="s">
        <v>55</v>
      </c>
      <c r="E240" s="217"/>
      <c r="F240" s="216"/>
      <c r="G240" s="215"/>
      <c r="H240" s="215"/>
    </row>
    <row r="241" spans="1:8" s="195" customFormat="1" ht="13.5" customHeight="1" thickBot="1">
      <c r="A241" s="214">
        <v>89</v>
      </c>
      <c r="B241" s="213" t="s">
        <v>60</v>
      </c>
      <c r="C241" s="213" t="s">
        <v>413</v>
      </c>
      <c r="D241" s="213" t="s">
        <v>414</v>
      </c>
      <c r="E241" s="213" t="s">
        <v>415</v>
      </c>
      <c r="F241" s="212">
        <v>4</v>
      </c>
      <c r="G241" s="211"/>
      <c r="H241" s="210"/>
    </row>
    <row r="242" spans="1:8" s="195" customFormat="1" ht="24" customHeight="1">
      <c r="A242" s="209"/>
      <c r="B242" s="208"/>
      <c r="C242" s="208"/>
      <c r="D242" s="208" t="s">
        <v>416</v>
      </c>
      <c r="E242" s="208"/>
      <c r="F242" s="207"/>
      <c r="G242" s="206"/>
      <c r="H242" s="205"/>
    </row>
    <row r="243" spans="1:8" s="195" customFormat="1" ht="13.5" customHeight="1" thickBot="1">
      <c r="A243" s="204"/>
      <c r="B243" s="203"/>
      <c r="C243" s="203"/>
      <c r="D243" s="203" t="s">
        <v>125</v>
      </c>
      <c r="E243" s="203"/>
      <c r="F243" s="202">
        <v>4</v>
      </c>
      <c r="G243" s="201"/>
      <c r="H243" s="200"/>
    </row>
    <row r="244" spans="1:8" s="195" customFormat="1" ht="21" customHeight="1">
      <c r="A244" s="199"/>
      <c r="B244" s="198"/>
      <c r="C244" s="198"/>
      <c r="D244" s="198" t="s">
        <v>89</v>
      </c>
      <c r="E244" s="198"/>
      <c r="F244" s="197"/>
      <c r="G244" s="196"/>
      <c r="H244" s="196"/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Polomisová</cp:lastModifiedBy>
  <dcterms:modified xsi:type="dcterms:W3CDTF">2014-08-11T14:38:08Z</dcterms:modified>
  <cp:category/>
  <cp:version/>
  <cp:contentType/>
  <cp:contentStatus/>
</cp:coreProperties>
</file>