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Statické zajištěn..." sheetId="2" r:id="rId2"/>
    <sheet name="Pokyny pro vyplnění" sheetId="3" r:id="rId3"/>
  </sheets>
  <definedNames>
    <definedName name="_xlnm._FilterDatabase" localSheetId="1" hidden="1">'SO 01 - Statické zajištěn...'!$C$93:$K$93</definedName>
    <definedName name="_xlnm.Print_Titles" localSheetId="0">'Rekapitulace stavby'!$49:$49</definedName>
    <definedName name="_xlnm.Print_Titles" localSheetId="1">'SO 01 - Statické zajištěn...'!$93:$93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'SO 01 - Statické zajištěn...'!$C$4:$J$36,'SO 01 - Statické zajištěn...'!$C$42:$J$75,'SO 01 - Statické zajištěn...'!$C$81:$K$279</definedName>
  </definedNames>
  <calcPr fullCalcOnLoad="1"/>
</workbook>
</file>

<file path=xl/sharedStrings.xml><?xml version="1.0" encoding="utf-8"?>
<sst xmlns="http://schemas.openxmlformats.org/spreadsheetml/2006/main" count="2240" uniqueCount="671">
  <si>
    <t>Export VZ</t>
  </si>
  <si>
    <t>List obsahuje:</t>
  </si>
  <si>
    <t>3.0</t>
  </si>
  <si>
    <t>ZAMOK</t>
  </si>
  <si>
    <t>False</t>
  </si>
  <si>
    <t>{F97EADB9-D52A-4757-AB11-64A3410BC375}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</si>
  <si>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</si>
  <si>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</si>
  <si>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</si>
  <si>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</si>
  <si>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</si>
  <si>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</si>
  <si>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</si>
  <si>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</si>
  <si>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2015-25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</si>
  <si>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</si>
  <si>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</si>
  <si>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Statické zajištění školní družiny</t>
  </si>
  <si>
    <t>0,1</t>
  </si>
  <si>
    <t>KSO:</t>
  </si>
  <si>
    <t>CC-CZ:</t>
  </si>
  <si>
    <t>1</t>
  </si>
  <si>
    <t>Místo:</t>
  </si>
  <si>
    <t>Kraslice, Dukelská čp. 965</t>
  </si>
  <si>
    <t>Datum:</t>
  </si>
  <si>
    <t>04.05.2015</t>
  </si>
  <si>
    <t>10</t>
  </si>
  <si>
    <t>100</t>
  </si>
  <si>
    <t>Zadavatel:</t>
  </si>
  <si>
    <t>IČ:</t>
  </si>
  <si>
    <t>Emil Bahno</t>
  </si>
  <si>
    <t>DIČ:</t>
  </si>
  <si>
    <t>Uchazeč:</t>
  </si>
  <si>
    <t>Vyplň údaj</t>
  </si>
  <si>
    <t>Projektant:</t>
  </si>
  <si>
    <t>Ing. Pavel Spisar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</si>
  <si>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</si>
  <si>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</si>
  <si>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</si>
  <si>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</si>
  <si>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</si>
  <si>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</si>
  <si>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</si>
  <si>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</si>
  <si>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</si>
  <si>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</si>
  <si>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</si>
  <si>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</si>
  <si>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</si>
  <si>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</si>
  <si>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</si>
  <si>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</si>
  <si>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</si>
  <si>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</si>
  <si>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</si>
  <si>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</si>
  <si>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</si>
  <si>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</si>
  <si>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</si>
  <si>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</si>
  <si>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</si>
  <si>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</si>
  <si>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</si>
  <si>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</si>
  <si>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</si>
  <si>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</si>
  <si>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</si>
  <si>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</si>
  <si>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</si>
  <si>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</si>
  <si>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</si>
  <si>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</si>
  <si>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</si>
  <si>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</si>
  <si>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</si>
  <si>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</si>
  <si>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</si>
  <si>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STA</t>
  </si>
  <si>
    <t>{BED7DC7F-AE96-49E4-AB9A-D55034E1AC93}</t>
  </si>
  <si>
    <t>2</t>
  </si>
  <si>
    <t>Zpět na list:</t>
  </si>
  <si>
    <t>KRYCÍ LIST SOUPISU</t>
  </si>
  <si>
    <t>Objekt:</t>
  </si>
  <si>
    <t>SO 01 - Statické zajištění školní družiny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</si>
  <si>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</si>
  <si>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</si>
  <si>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</si>
  <si>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</si>
  <si>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</si>
  <si>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</si>
  <si>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</si>
  <si>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</si>
  <si>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</si>
  <si>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</si>
  <si>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</si>
  <si>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</si>
  <si>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</si>
  <si>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</si>
  <si>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</si>
  <si>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</si>
  <si>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</si>
  <si>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</si>
  <si>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</si>
  <si>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</si>
  <si>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</si>
  <si>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</si>
  <si>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</si>
  <si>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</si>
  <si>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</si>
  <si>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</si>
  <si>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</si>
  <si>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</si>
  <si>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</si>
  <si>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</si>
  <si>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</si>
  <si>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</si>
  <si>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</si>
  <si>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</si>
  <si>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</si>
  <si>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</si>
  <si>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</si>
  <si>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</si>
  <si>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</si>
  <si>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</si>
  <si>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</si>
  <si>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</si>
  <si>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</si>
  <si>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</si>
  <si>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</si>
  <si>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</si>
  <si>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2015 01</t>
  </si>
  <si>
    <t>4</t>
  </si>
  <si>
    <t>-631804231</t>
  </si>
  <si>
    <t>PP</t>
  </si>
  <si>
    <t>Hloubení zapažených i nezapažených rýh šířky do 600 mm s urovnáním dna do předepsaného profilu a spádu v hornině tř. 3 do 100 m3</t>
  </si>
  <si>
    <t>VV</t>
  </si>
  <si>
    <t>"kanalizace od svodu do šachty"</t>
  </si>
  <si>
    <t>4*0,8*1,0</t>
  </si>
  <si>
    <t>132201109</t>
  </si>
  <si>
    <t>Příplatek za lepivost k hloubení rýh š do 600 mm v hornině tř. 3</t>
  </si>
  <si>
    <t>530095677</t>
  </si>
  <si>
    <t>Hloubení zapažených i nezapažených rýh šířky do 600 mm s urovnáním dna do předepsaného profilu a spádu v hornině tř. 3 Příplatek k cenám za lepivost horniny tř. 3</t>
  </si>
  <si>
    <t>3</t>
  </si>
  <si>
    <t>132212201</t>
  </si>
  <si>
    <t>Hloubení rýh š přes 600 do 2000 mm ručním nebo pneum nářadím v soudržných horninách tř. 3</t>
  </si>
  <si>
    <t>-1902425368</t>
  </si>
  <si>
    <t>Hloubení zapažených i nezapažených rýh šířky přes 600 do 2 000 mm ručním nebo pneumatickým nářadím s urovnáním dna do předepsaného profilu a spádu v horninách tř. 3 soudržných</t>
  </si>
  <si>
    <t>(1,8+1,2)/2*(0,3+3,38+0,3+6,5+0,3)*1,1</t>
  </si>
  <si>
    <t>132212209</t>
  </si>
  <si>
    <t>Příplatek za lepivost u hloubení rýh š do 2000 mm ručním nebo pneum nářadím v hornině tř. 3</t>
  </si>
  <si>
    <t>745296436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</si>
  <si>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</si>
  <si>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5</t>
  </si>
  <si>
    <t>162201102</t>
  </si>
  <si>
    <t>Vodorovné přemístění do 50 m výkopku/sypaniny z horniny tř. 1 až 4</t>
  </si>
  <si>
    <t>-176517647</t>
  </si>
  <si>
    <t>Vodorovné přemístění výkopku nebo sypaniny po suchu na obvyklém dopravním prostředku, bez naložení výkopku, avšak se složením bez rozhrnutí z horniny tř. 1 až 4 na vzdálenost přes 20 do 50 m</t>
  </si>
  <si>
    <t>"tam a zpět"</t>
  </si>
  <si>
    <t>2*(3,2-4*0,4*0,4)</t>
  </si>
  <si>
    <t>2*(17,787-3,112-0,445)</t>
  </si>
  <si>
    <t>6</t>
  </si>
  <si>
    <t>167101101</t>
  </si>
  <si>
    <t>Nakládání výkopku z hornin tř. 1 až 4 do 100 m3</t>
  </si>
  <si>
    <t>1328963194</t>
  </si>
  <si>
    <t>Nakládání, skládání a překládání neulehlého výkopku nebo sypaniny nakládání, množství do 100 m3, z hornin tř. 1 až 4</t>
  </si>
  <si>
    <t>3,2-4*0,4*0,4</t>
  </si>
  <si>
    <t>17,787-3,112-0,445</t>
  </si>
  <si>
    <t>7</t>
  </si>
  <si>
    <t>174101101</t>
  </si>
  <si>
    <t>Zásyp jam, šachet rýh nebo kolem objektů sypaninou se zhutněním</t>
  </si>
  <si>
    <t>1653533797</t>
  </si>
  <si>
    <t>Zásyp sypaninou z jakékoliv horniny s uložením výkopku ve vrstvách se zhutněním jam, šachet, rýh nebo kolem objektů v těchto vykopávkách</t>
  </si>
  <si>
    <t>8</t>
  </si>
  <si>
    <t>162701105</t>
  </si>
  <si>
    <t>Vodorovné přemístění do 10000 m výkopku/sypaniny z horniny tř. 1 až 4</t>
  </si>
  <si>
    <t>-87924058</t>
  </si>
  <si>
    <t>Vodorovné přemístění výkopku nebo sypaniny po suchu na obvyklém dopravním prostředku, bez naložení výkopku, avšak se složením bez rozhrnutí z horniny tř. 1 až 4 na vzdálenost přes 9 000 do 10 000 m</t>
  </si>
  <si>
    <t>17,787+3,2-16,79</t>
  </si>
  <si>
    <t>9</t>
  </si>
  <si>
    <t>162701109</t>
  </si>
  <si>
    <t>Příplatek k vodorovnému přemístění výkopku/sypaniny z horniny tř. 1 až 4 ZKD 1000 m přes 10000 m</t>
  </si>
  <si>
    <t>1862531786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</si>
  <si>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</si>
  <si>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4,197*5 'Přepočtené koeficientem množství</t>
  </si>
  <si>
    <t>171201201</t>
  </si>
  <si>
    <t>Uložení sypaniny na skládky</t>
  </si>
  <si>
    <t>1503950887</t>
  </si>
  <si>
    <t>11</t>
  </si>
  <si>
    <t>171201211</t>
  </si>
  <si>
    <t>Poplatek za uložení odpadu ze sypaniny na skládce (skládkovné)</t>
  </si>
  <si>
    <t>t</t>
  </si>
  <si>
    <t>-1161119906</t>
  </si>
  <si>
    <t>Uložení sypaniny poplatek za uložení sypaniny na skládce (skládkovné)</t>
  </si>
  <si>
    <t>4,197*2 'Přepočtené koeficientem množství</t>
  </si>
  <si>
    <t>12</t>
  </si>
  <si>
    <t>175111101</t>
  </si>
  <si>
    <t>Obsypání potrubí ručně sypaninou bez prohození, uloženou do 3 m</t>
  </si>
  <si>
    <t>630133125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</si>
  <si>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</si>
  <si>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13</t>
  </si>
  <si>
    <t>M</t>
  </si>
  <si>
    <t>583373440</t>
  </si>
  <si>
    <t>štěrkopísek  (Hulín) frakce 0-32</t>
  </si>
  <si>
    <t>815026726</t>
  </si>
  <si>
    <t>kamenivo přírodní těžené pro stavební účely  PTK  (drobné, hrubé, štěrkopísky) štěrkopísky ČSN 72  1511-2 frakce   0-32   pískovna Hulín</t>
  </si>
  <si>
    <t>0,36*2 'Přepočtené koeficientem množství</t>
  </si>
  <si>
    <t>Zakládání</t>
  </si>
  <si>
    <t>14</t>
  </si>
  <si>
    <t>224211114</t>
  </si>
  <si>
    <t>Vrty maloprofilové D do 93 mm úklon do 45° hl do 25 m hor. III a IV</t>
  </si>
  <si>
    <t>m</t>
  </si>
  <si>
    <t>814114012</t>
  </si>
  <si>
    <t>Maloprofilové vrty průběžným sacím vrtáním průměru přes 56 do 93 mm do úklonu 45 st. v hl 0 až 25 m v hornině tř. III a IV</t>
  </si>
  <si>
    <t>271532212</t>
  </si>
  <si>
    <t>Podsyp pod základové konstrukce se zhutněním z hrubého kameniva frakce 16 až 32 mm</t>
  </si>
  <si>
    <t>1740108060</t>
  </si>
  <si>
    <t>Podsyp pod základové konstrukce se zhutněním a urovnáním povrchu z kameniva hrubého, frakce 16 - 32 mm</t>
  </si>
  <si>
    <t>"pod okapový chodníček"</t>
  </si>
  <si>
    <t>0,4*(6,0+2*0,4+3,38)*0,15</t>
  </si>
  <si>
    <t>16</t>
  </si>
  <si>
    <t>273313311</t>
  </si>
  <si>
    <t>Základové desky z betonu tř. C 8/10</t>
  </si>
  <si>
    <t>-957438778</t>
  </si>
  <si>
    <t>Základy z betonu prostého desky z betonu kamenem neprokládaného tř. C 8/10</t>
  </si>
  <si>
    <t>"podkladní beton"</t>
  </si>
  <si>
    <t>0,45*(6,5+3,38)*0,1</t>
  </si>
  <si>
    <t>17</t>
  </si>
  <si>
    <t>274321511</t>
  </si>
  <si>
    <t>Základové pasy ze ŽB tř. C 25/30</t>
  </si>
  <si>
    <t>677397207</t>
  </si>
  <si>
    <t>Základy z betonu železového (bez výztuže) pasy z betonu bez zvláštních nároků na vliv prostředí (X0, XC) tř. C 25/30</t>
  </si>
  <si>
    <t>0,45*0,7*(6,5+3,38)</t>
  </si>
  <si>
    <t>18</t>
  </si>
  <si>
    <t>274351215</t>
  </si>
  <si>
    <t>Zřízení bednění stěn základových pasů</t>
  </si>
  <si>
    <t>m2</t>
  </si>
  <si>
    <t>-194562826</t>
  </si>
  <si>
    <t>Bednění základových stěn pasů svislé nebo šikmé (odkloněné), půdorysně přímé nebo zalomené ve volných nebo zapažených jámách, rýhách, šachtách, včetně případných vzpěr zřízení</t>
  </si>
  <si>
    <t>0,7*(6,5+3,85+2*0,45)</t>
  </si>
  <si>
    <t>19</t>
  </si>
  <si>
    <t>274351216</t>
  </si>
  <si>
    <t>Odstranění bednění stěn základových pasů</t>
  </si>
  <si>
    <t>-725734810</t>
  </si>
  <si>
    <t>Bednění základových stěn pasů svislé nebo šikmé (odkloněné), půdorysně přímé nebo zalomené ve volných nebo zapažených jámách, rýhách, šachtách, včetně případných vzpěr odstranění</t>
  </si>
  <si>
    <t>20</t>
  </si>
  <si>
    <t>279361821</t>
  </si>
  <si>
    <t>Výztuž základových zdí nosných betonářskou ocelí 10 505</t>
  </si>
  <si>
    <t>-520088203</t>
  </si>
  <si>
    <t>Výztuž základových zdí nosných svislých nebo odkloněných od svislice, rovinných nebo oblých, deskových nebo žebrových, včetně výztuže jejich žeber z betonářské oceli 10 505 (R) nebo BSt 500</t>
  </si>
  <si>
    <t>282604113</t>
  </si>
  <si>
    <t>Injektování aktivovanými směsmi vysokotlaké vzestupné tlakem do 4,5 MPa</t>
  </si>
  <si>
    <t>hod</t>
  </si>
  <si>
    <t>1608677913</t>
  </si>
  <si>
    <t>Injektování aktivovanými směsmi vzestupné, tlakem přes 2,0 do 4,5 MPa</t>
  </si>
  <si>
    <t>22</t>
  </si>
  <si>
    <t>585211130</t>
  </si>
  <si>
    <t>cement portlandský CEM I 52.5 R bal. 25 kg</t>
  </si>
  <si>
    <t>-103493043</t>
  </si>
  <si>
    <t>cementy portlandské (ČSN P EN 197-1) CEM I 52.5 R   SUPER   bal. 25 kg</t>
  </si>
  <si>
    <t>P</t>
  </si>
  <si>
    <t>Poznámka k položce:
Od 04/2011 spol. LAFARGE Cement, a.s. na trh dodává cementy v nových obalech. Design obalů vychází ze zásad jednotné prezentace balených výrobků skupiny Lafarge a ze snahy zajistit jednotný výraz všech používaných obalů. Každý výrobek má nově přiřazeno i obchodní jméno – STANDARD = CEM II/B-M (V-LL) 32,5R, SPECIAL = CEM II/A-S 42,5R, SUPER = CEM I 52,5R. Pro snadnější orientaci zákazníků byly zachovány původní barvy – STANDARD – růžová, SPECIAL – modrá, SUPER - zelená. Velikost balení a hmotnost balení se nemění.</t>
  </si>
  <si>
    <t>23</t>
  </si>
  <si>
    <t>283111112</t>
  </si>
  <si>
    <t>Trubkové mikropiloty svislé část hladká D 105 mm</t>
  </si>
  <si>
    <t>-218171141</t>
  </si>
  <si>
    <t>Zřízení ocelových, trubkových mikropilot tlakové i tahové svislé nebo odklon od svislice do 60 st. část hladká, průměru přes 80 do 105 mm</t>
  </si>
  <si>
    <t>24</t>
  </si>
  <si>
    <t>283111122</t>
  </si>
  <si>
    <t>Trubkové mikropiloty svislé část manžetová D 105 mm</t>
  </si>
  <si>
    <t>-256710803</t>
  </si>
  <si>
    <t>Zřízení ocelových, trubkových mikropilot tlakové i tahové svislé nebo odklon od svislice do 60 st. část manžetová, průměru přes 80 do 105 mm</t>
  </si>
  <si>
    <t>25</t>
  </si>
  <si>
    <t>140110660</t>
  </si>
  <si>
    <t>trubka ocelová bezešvá hladká jakost 11 353, 89 x 10 mm</t>
  </si>
  <si>
    <t>201417116</t>
  </si>
  <si>
    <t>trubky bezešvé hladké ( též obor 141,142) válcované za tepla v jakosti 11 353 vnější D x tloušťka stěny 89 x 10 mm</t>
  </si>
  <si>
    <t>14+35</t>
  </si>
  <si>
    <t>26</t>
  </si>
  <si>
    <t>283131112R</t>
  </si>
  <si>
    <t>Hlavy mikropilot namáhaných tlakem i tahem D do 105 mm</t>
  </si>
  <si>
    <t>kus</t>
  </si>
  <si>
    <t>-1689618997</t>
  </si>
  <si>
    <t>Zřízení hlav trubkových mikropilot namáhaných tlakem i tahem, průměru přes 80 do 105 mm</t>
  </si>
  <si>
    <t>27</t>
  </si>
  <si>
    <t>553970001R</t>
  </si>
  <si>
    <t>atypické kovové výrobky vč. nátěru</t>
  </si>
  <si>
    <t>kg</t>
  </si>
  <si>
    <t>32</t>
  </si>
  <si>
    <t>-401593395</t>
  </si>
  <si>
    <t>díly (sestavy) k částem a prefabrikátům kovovým svodidla silniční ocelová - díly svodidlo NH-4-99 tloušťka pásu  4 mm svodnice přímá - pozinkovaná atypické kovové výrobky</t>
  </si>
  <si>
    <t>Svislé a kompletní konstrukce</t>
  </si>
  <si>
    <t>28</t>
  </si>
  <si>
    <t>310235241</t>
  </si>
  <si>
    <t>Zazdívka otvorů pl do 0,0225 m2 ve zdivu nadzákladovém cihlami pálenými tl do 300 mm</t>
  </si>
  <si>
    <t>1109972587</t>
  </si>
  <si>
    <t>Zazdívka otvorů ve zdivu nadzákladovém cihlami pálenými plochy do 0,0225 m2, ve zdi tl. do 300 mm</t>
  </si>
  <si>
    <t>29</t>
  </si>
  <si>
    <t>319201321</t>
  </si>
  <si>
    <t>Vyrovnání nerovného povrchu zdiva tl do 30 mm maltou</t>
  </si>
  <si>
    <t>-376042713</t>
  </si>
  <si>
    <t>Vyrovnání nerovného povrchu vnitřního i vnějšího zdiva bez odsekání vadných cihel, maltou (s dodáním hmot) tl. do 30 mm</t>
  </si>
  <si>
    <t>"na fasádě"</t>
  </si>
  <si>
    <t>0,3*0,3*6</t>
  </si>
  <si>
    <t>Vodorovné konstrukce</t>
  </si>
  <si>
    <t>30</t>
  </si>
  <si>
    <t>451573111</t>
  </si>
  <si>
    <t>Lože pod potrubí otevřený výkop ze štěrkopísku</t>
  </si>
  <si>
    <t>-333506628</t>
  </si>
  <si>
    <t>Lože pod potrubí, stoky a drobné objekty v otevřeném výkopu z písku a štěrkopísku do 63 mm</t>
  </si>
  <si>
    <t>Úpravy povrchů, podlahy a osazování výplní</t>
  </si>
  <si>
    <t>31</t>
  </si>
  <si>
    <t>612135101</t>
  </si>
  <si>
    <t>Hrubá výplň rýh ve stěnách maltou jakékoli šířky rýhy</t>
  </si>
  <si>
    <t>395625799</t>
  </si>
  <si>
    <t>Hrubá výplň rýh maltou jakékoli šířky rýhy ve stěnách</t>
  </si>
  <si>
    <t>"zapuštěných táhel"</t>
  </si>
  <si>
    <t>6*6,1*0,1</t>
  </si>
  <si>
    <t>612325122</t>
  </si>
  <si>
    <t>Vápenocementová štuková omítka rýh ve stěnách šířky do 300 mm</t>
  </si>
  <si>
    <t>1842814559</t>
  </si>
  <si>
    <t>Vápenocementová nebo vápenná omítka rýh štuková ve stěnách, šířky rýhy přes 150 do 300 mm</t>
  </si>
  <si>
    <t>33</t>
  </si>
  <si>
    <t>632451024</t>
  </si>
  <si>
    <t>Vyrovnávací potěr tl do 50 mm z MC 15 provedený v pásu</t>
  </si>
  <si>
    <t>-2127244441</t>
  </si>
  <si>
    <t>Potěr cementový vyrovnávací z malty (MC-15) v pásu o průměrné (střední) tl. přes 40 do 50 mm</t>
  </si>
  <si>
    <t>"roznášecí beton pod kotvení"</t>
  </si>
  <si>
    <t>0,35*0,2*6+0,35*0,35*6</t>
  </si>
  <si>
    <t>34</t>
  </si>
  <si>
    <t>637211321</t>
  </si>
  <si>
    <t>Okapový chodník z betonových vymývaných dlaždic tl 50 mm kladených do písku se zalitím spár MC</t>
  </si>
  <si>
    <t>788869489</t>
  </si>
  <si>
    <t>Okapový chodník z dlaždic betonových vymývaných s vyplněním spár drobným kamenivem, tl. dlaždic 50 mm do písku</t>
  </si>
  <si>
    <t>"okapový chodníček"</t>
  </si>
  <si>
    <t>0,4*(6,0+2*0,4+3,38)</t>
  </si>
  <si>
    <t>35</t>
  </si>
  <si>
    <t>637311122</t>
  </si>
  <si>
    <t>Okapový chodník z betonových chodníkových obrubníků stojatých lože beton</t>
  </si>
  <si>
    <t>-1218538479</t>
  </si>
  <si>
    <t>Okapový chodník z obrubníků betonových chodníkových se zalitím spár cementovou maltou do lože z betonu prostého, z obrubníků stojatých</t>
  </si>
  <si>
    <t>3,8+6,55+2*0,4</t>
  </si>
  <si>
    <t>Trubní vedení</t>
  </si>
  <si>
    <t>36</t>
  </si>
  <si>
    <t>817264111</t>
  </si>
  <si>
    <t>Montáž betonových útesů s hrdlem DN 100</t>
  </si>
  <si>
    <t>-2111239704</t>
  </si>
  <si>
    <t>Montáž betonových útesů s hrdlem na potrubí betonovém a železobetonovém DN 100</t>
  </si>
  <si>
    <t>37</t>
  </si>
  <si>
    <t>871313121R</t>
  </si>
  <si>
    <t>Montáž kanalizačního potrubí z PVC těsněné gumovým kroužkem otevřený výkop sklon do 20 % DN 100</t>
  </si>
  <si>
    <t>9775372</t>
  </si>
  <si>
    <t>Montáž kanalizačního potrubí z plastů z tvrdého PVC těsněných gumovým kroužkem v otevřeném výkopu ve sklonu do 20 % DN 150</t>
  </si>
  <si>
    <t>38</t>
  </si>
  <si>
    <t>286113020</t>
  </si>
  <si>
    <t>trubka kanalizační plastová KGEM-DN 110x1000 mm SN4</t>
  </si>
  <si>
    <t>510644376</t>
  </si>
  <si>
    <t>trubky z polyvinylchloridu kanalizace domovní a uliční KG - Systém (PVC) WAVIN-OSMA trubky KGEM s hrdlem SN 4 KGEM-110x1000</t>
  </si>
  <si>
    <t>Poznámka k položce:
WAVIN, kód výrobku: 20340</t>
  </si>
  <si>
    <t>4*1,093 'Přepočtené koeficientem množství</t>
  </si>
  <si>
    <t>39</t>
  </si>
  <si>
    <t>877315211</t>
  </si>
  <si>
    <t>Montáž tvarovek z tvrdého PVC-systém KG nebo z polypropylenu-systém KG 2000 jednoosé DN 150</t>
  </si>
  <si>
    <t>1570223894</t>
  </si>
  <si>
    <t>Montáž tvarovek na kanalizačním potrubí z trub z plastu z tvrdého PVC systém KG nebo z polypropylenu systém KG 2000 v otevřeném výkopu jednoosých DN 150</t>
  </si>
  <si>
    <t>40</t>
  </si>
  <si>
    <t>286504310</t>
  </si>
  <si>
    <t>koleno odpadní PVC D 110/45°</t>
  </si>
  <si>
    <t>-150638468</t>
  </si>
  <si>
    <t>prvky kompletační z neměkčeného polyvinylchloridu pro trubky (novodur) tvarovky tlakové PVC tvarovky kanalizační PVC kolena odpadní KGB s hrdlem a těsnícím kroužkem D 110/45°</t>
  </si>
  <si>
    <t>2*1,015 'Přepočtené koeficientem množství</t>
  </si>
  <si>
    <t>Ostatní konstrukce a práce-bourání</t>
  </si>
  <si>
    <t>95</t>
  </si>
  <si>
    <t>Různé dokončovací konstrukce a práce pozemních staveb</t>
  </si>
  <si>
    <t>41</t>
  </si>
  <si>
    <t>953961114</t>
  </si>
  <si>
    <t>Kotvy chemickým tmelem M 16 hl 125 mm do betonu, ŽB nebo kamene s vyvrtáním otvoru</t>
  </si>
  <si>
    <t>-462005638</t>
  </si>
  <si>
    <t>Kotvy chemické s vyvrtáním otvoru do betonu, železobetonu nebo tvrdého kamene tmel, velikost M 16, hloubka 125 mm</t>
  </si>
  <si>
    <t>42</t>
  </si>
  <si>
    <t>953965132</t>
  </si>
  <si>
    <t>Kotevní šroub pro chemické kotvy M 16 dl 260 mm</t>
  </si>
  <si>
    <t>883281504</t>
  </si>
  <si>
    <t>Kotvy chemické s vyvrtáním otvoru kotevní šrouby pro chemické kotvy, velikost M 16, délka 260 mm</t>
  </si>
  <si>
    <t>96</t>
  </si>
  <si>
    <t>Bourání konstrukcí</t>
  </si>
  <si>
    <t>43</t>
  </si>
  <si>
    <t>965042241</t>
  </si>
  <si>
    <t>Bourání podkladů pod dlažby nebo mazanin betonových nebo z litého asfaltu tl přes 100 mm pl pře 4 m2</t>
  </si>
  <si>
    <t>-1713721427</t>
  </si>
  <si>
    <t>Bourání podkladů pod dlažby nebo litých celistvých podlah a mazanin betonových nebo z litého asfaltu tl. přes 100 mm, plochy přes 4 m2</t>
  </si>
  <si>
    <t>44</t>
  </si>
  <si>
    <t>965081333</t>
  </si>
  <si>
    <t>Bourání podlah z dlaždic betonových, teracových nebo čedičových tl do 30 mm plochy přes 1 m2</t>
  </si>
  <si>
    <t>-1191951048</t>
  </si>
  <si>
    <t>Bourání podlah ostatních bez podkladního lože nebo mazaniny z dlaždic s jakoukoliv výplní spár betonových, teracových nebo čedičových tl. do 30 mm, plochy přes 1 m2</t>
  </si>
  <si>
    <t>97</t>
  </si>
  <si>
    <t>Prorážení otvorů a ostatní bourací práce</t>
  </si>
  <si>
    <t>45</t>
  </si>
  <si>
    <t>971033141</t>
  </si>
  <si>
    <t>Vybourání otvorů ve zdivu cihelném D do 60 mm na MVC nebo MV tl do 300 mm</t>
  </si>
  <si>
    <t>-155413180</t>
  </si>
  <si>
    <t>Vybourání otvorů ve zdivu základovém nebo nadzákladovém z cihel, tvárnic, příčkovek z cihel pálených na maltu vápennou nebo vápenocementovou průměru profilu do 60 mm, tl. do 300 mm</t>
  </si>
  <si>
    <t>46</t>
  </si>
  <si>
    <t>971033161</t>
  </si>
  <si>
    <t>Vybourání otvorů ve zdivu cihelném D do 60 mm na MVC nebo MV tl do 600 mm</t>
  </si>
  <si>
    <t>-431403530</t>
  </si>
  <si>
    <t>Vybourání otvorů ve zdivu základovém nebo nadzákladovém z cihel, tvárnic, příčkovek z cihel pálených na maltu vápennou nebo vápenocementovou průměru profilu do 60 mm, tl. do 600 mm</t>
  </si>
  <si>
    <t>47</t>
  </si>
  <si>
    <t>971042141</t>
  </si>
  <si>
    <t>Vybourání otvorů v betonových příčkách a zdech D do 60 mm tl do 300 mm</t>
  </si>
  <si>
    <t>-1264842887</t>
  </si>
  <si>
    <t>Vybourání otvorů v betonových příčkách a zdech základových nebo nadzákladových průměru profilu do 60 mm, tl. do 300 mm</t>
  </si>
  <si>
    <t>48</t>
  </si>
  <si>
    <t>973031324</t>
  </si>
  <si>
    <t>Vysekání kapes ve zdivu cihelném na MV nebo MVC pl do 0,10 m2 hl do 150 mm</t>
  </si>
  <si>
    <t>993766325</t>
  </si>
  <si>
    <t>Vysekání výklenků nebo kapes ve zdivu z cihel na maltu vápennou nebo vápenocementovou kapes, plochy do 0,10 m2, hl. do 150 mm</t>
  </si>
  <si>
    <t>49</t>
  </si>
  <si>
    <t>974031122</t>
  </si>
  <si>
    <t>Vysekání rýh ve zdivu cihelném hl do 30 mm š do 70 mm</t>
  </si>
  <si>
    <t>253479149</t>
  </si>
  <si>
    <t>Vysekání rýh ve zdivu cihelném na maltu vápennou nebo vápenocementovou do hl. 30 mm a šířky do 70 mm</t>
  </si>
  <si>
    <t>997</t>
  </si>
  <si>
    <t>Přesun sutě</t>
  </si>
  <si>
    <t>50</t>
  </si>
  <si>
    <t>997013111</t>
  </si>
  <si>
    <t>Vnitrostaveništní doprava suti a vybouraných hmot pro budovy v do 6 m s použitím mechanizace</t>
  </si>
  <si>
    <t>941267646</t>
  </si>
  <si>
    <t>Vnitrostaveništní doprava suti a vybouraných hmot vodorovně do 50 m svisle s použitím mechanizace pro budovy a haly výšky do 6 m</t>
  </si>
  <si>
    <t>51</t>
  </si>
  <si>
    <t>997013501</t>
  </si>
  <si>
    <t>Odvoz suti a vybouraných hmot na skládku nebo meziskládku do 1 km se složením</t>
  </si>
  <si>
    <t>-277696897</t>
  </si>
  <si>
    <t>Odvoz suti a vybouraných hmot na skládku nebo meziskládku se složením, na vzdálenost do 1 km</t>
  </si>
  <si>
    <t>52</t>
  </si>
  <si>
    <t>997013509</t>
  </si>
  <si>
    <t>Příplatek k odvozu suti a vybouraných hmot na skládku ZKD 1 km přes 1 km</t>
  </si>
  <si>
    <t>1899916682</t>
  </si>
  <si>
    <t>Odvoz suti a vybouraných hmot na skládku nebo meziskládku se složením, na vzdálenost Příplatek k ceně za každý další i započatý 1 km přes 1 km</t>
  </si>
  <si>
    <t>9,669*14 'Přepočtené koeficientem množství</t>
  </si>
  <si>
    <t>53</t>
  </si>
  <si>
    <t>997013831</t>
  </si>
  <si>
    <t>Poplatek za uložení stavebního směsného odpadu na skládce (skládkovné)</t>
  </si>
  <si>
    <t>1458128069</t>
  </si>
  <si>
    <t>Poplatek za uložení stavebního odpadu na skládce (skládkovné) směsného</t>
  </si>
  <si>
    <t>998</t>
  </si>
  <si>
    <t>Přesun hmot</t>
  </si>
  <si>
    <t>54</t>
  </si>
  <si>
    <t>998011004</t>
  </si>
  <si>
    <t>Přesun hmot pro budovy zděné v do 36 m</t>
  </si>
  <si>
    <t>1859488150</t>
  </si>
  <si>
    <t>Přesun hmot pro budovy občanské výstavby, bydlení, výrobu a služby s nosnou svislou konstrukcí zděnou z cihel, tvárnic nebo kamene vodorovná dopravní vzdálenost do 100 m pro budovy výšky přes 24 do 36 m</t>
  </si>
  <si>
    <t>PSV</t>
  </si>
  <si>
    <t>Práce a dodávky PSV</t>
  </si>
  <si>
    <t>767</t>
  </si>
  <si>
    <t>Konstrukce zámečnické</t>
  </si>
  <si>
    <t>55</t>
  </si>
  <si>
    <t>767995114</t>
  </si>
  <si>
    <t>Montáž atypických zámečnických konstrukcí hmotnosti do 50 kg</t>
  </si>
  <si>
    <t>-2044445616</t>
  </si>
  <si>
    <t>Montáž ostatních atypických zámečnických konstrukcí hmotnosti přes 20 do 50 kg</t>
  </si>
  <si>
    <t>"U 180 - 3 ks dl. 350 mm, 3 ks dl. 450 mm"</t>
  </si>
  <si>
    <t>22+33</t>
  </si>
  <si>
    <t>"plech 16,  350 x 360 mm, 6 ks"</t>
  </si>
  <si>
    <t>92</t>
  </si>
  <si>
    <t>"plech 12,  120 x 120 mm, 6x2 ks"</t>
  </si>
  <si>
    <t>8*2</t>
  </si>
  <si>
    <t>"tyč pr. 22, dl. 5 m, 6 ks"</t>
  </si>
  <si>
    <t>90</t>
  </si>
  <si>
    <t>56</t>
  </si>
  <si>
    <t>-694240032</t>
  </si>
  <si>
    <t>57</t>
  </si>
  <si>
    <t>998767102</t>
  </si>
  <si>
    <t>Přesun hmot tonážní pro zámečnické konstrukce v objektech v do 12 m</t>
  </si>
  <si>
    <t>2111874251</t>
  </si>
  <si>
    <t>Přesun hmot pro zámečnické konstrukce stanovený z hmotnosti přesunovaného materiálu vodorovná dopravní vzdálenost do 50 m v objektech výšky přes 6 do 12 m</t>
  </si>
  <si>
    <t>VRN</t>
  </si>
  <si>
    <t>Vedlejší rozpočtové náklady</t>
  </si>
  <si>
    <t>VRN1</t>
  </si>
  <si>
    <t>Průzkumné, geodetické a projektové práce</t>
  </si>
  <si>
    <t>58</t>
  </si>
  <si>
    <t>011002000</t>
  </si>
  <si>
    <t>Průzkumné práce</t>
  </si>
  <si>
    <t>Kč</t>
  </si>
  <si>
    <t>CS ÚRS 2014 02</t>
  </si>
  <si>
    <t>1024</t>
  </si>
  <si>
    <t>170091626</t>
  </si>
  <si>
    <t>Hlavní tituly průvodních činností a nákladů průzkumné geodetické a projektové práce průzkumné práce</t>
  </si>
  <si>
    <t>59</t>
  </si>
  <si>
    <t>012002000</t>
  </si>
  <si>
    <t>Geodetické práce</t>
  </si>
  <si>
    <t>1079881710</t>
  </si>
  <si>
    <t>Hlavní tituly průvodních činností a nákladů průzkumné geodetické a projektové práce geodetické práce</t>
  </si>
  <si>
    <t>VRN3</t>
  </si>
  <si>
    <t>Zařízení staveniště</t>
  </si>
  <si>
    <t>60</t>
  </si>
  <si>
    <t>030001000</t>
  </si>
  <si>
    <t>-128111436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</si>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</sst>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0" fillId="18" borderId="5" applyNumberFormat="0" applyFont="0" applyAlignment="0" applyProtection="0"/>
    <xf numFmtId="0" fontId="45" fillId="0" borderId="6" applyNumberFormat="0" applyFill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8" applyNumberFormat="0" applyAlignment="0" applyProtection="0"/>
    <xf numFmtId="0" fontId="50" fillId="19" borderId="8" applyNumberFormat="0" applyAlignment="0" applyProtection="0"/>
    <xf numFmtId="0" fontId="51" fillId="19" borderId="9" applyNumberFormat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5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164" fontId="20" fillId="0" borderId="31" xfId="0" applyFont="1" applyBorder="1" applyAlignment="1">
      <alignment horizontal="right" vertical="center"/>
    </xf>
    <xf numFmtId="164" fontId="20" fillId="0" borderId="32" xfId="0" applyFont="1" applyBorder="1" applyAlignment="1">
      <alignment horizontal="right" vertical="center"/>
    </xf>
    <xf numFmtId="167" fontId="20" fillId="0" borderId="32" xfId="0" applyFont="1" applyBorder="1" applyAlignment="1">
      <alignment horizontal="right" vertical="center"/>
    </xf>
    <xf numFmtId="164" fontId="20" fillId="0" borderId="33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4" fillId="0" borderId="22" xfId="0" applyFont="1" applyBorder="1" applyAlignment="1">
      <alignment horizontal="right"/>
    </xf>
    <xf numFmtId="167" fontId="24" fillId="0" borderId="23" xfId="0" applyFont="1" applyBorder="1" applyAlignment="1">
      <alignment horizontal="right"/>
    </xf>
    <xf numFmtId="164" fontId="2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Border="1" applyAlignment="1">
      <alignment horizontal="left"/>
    </xf>
    <xf numFmtId="0" fontId="26" fillId="0" borderId="0" xfId="0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0" fontId="26" fillId="0" borderId="13" xfId="0" applyBorder="1" applyAlignment="1">
      <alignment horizontal="left"/>
    </xf>
    <xf numFmtId="0" fontId="26" fillId="0" borderId="25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24" xfId="0" applyFont="1" applyBorder="1" applyAlignment="1">
      <alignment horizontal="right"/>
    </xf>
    <xf numFmtId="0" fontId="26" fillId="0" borderId="0" xfId="0" applyFont="1" applyAlignment="1">
      <alignment horizontal="lef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4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13" xfId="0" applyBorder="1" applyAlignment="1">
      <alignment horizontal="left" vertical="center"/>
    </xf>
    <xf numFmtId="0" fontId="29" fillId="0" borderId="25" xfId="0" applyBorder="1" applyAlignment="1">
      <alignment horizontal="left" vertical="center"/>
    </xf>
    <xf numFmtId="0" fontId="29" fillId="0" borderId="2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Font="1" applyAlignment="1">
      <alignment horizontal="right" vertical="center"/>
    </xf>
    <xf numFmtId="0" fontId="30" fillId="0" borderId="13" xfId="0" applyBorder="1" applyAlignment="1">
      <alignment horizontal="left" vertical="center"/>
    </xf>
    <xf numFmtId="0" fontId="30" fillId="0" borderId="25" xfId="0" applyBorder="1" applyAlignment="1">
      <alignment horizontal="left" vertical="center"/>
    </xf>
    <xf numFmtId="0" fontId="30" fillId="0" borderId="2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49" fontId="31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168" fontId="31" fillId="0" borderId="36" xfId="0" applyFont="1" applyBorder="1" applyAlignment="1">
      <alignment horizontal="right" vertical="center"/>
    </xf>
    <xf numFmtId="164" fontId="31" fillId="18" borderId="36" xfId="0" applyFont="1" applyFill="1" applyBorder="1" applyAlignment="1">
      <alignment horizontal="right" vertical="center"/>
    </xf>
    <xf numFmtId="164" fontId="31" fillId="0" borderId="36" xfId="0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18" borderId="36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65" fontId="11" fillId="0" borderId="0" xfId="0" applyAlignment="1">
      <alignment horizontal="center" vertical="center"/>
    </xf>
    <xf numFmtId="0" fontId="11" fillId="0" borderId="0" xfId="0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17" borderId="0" xfId="36" applyFill="1" applyAlignment="1">
      <alignment horizontal="left" vertical="top"/>
    </xf>
    <xf numFmtId="0" fontId="34" fillId="0" borderId="0" xfId="36" applyFont="1" applyAlignment="1">
      <alignment horizontal="center" vertical="center"/>
    </xf>
    <xf numFmtId="0" fontId="22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5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5" fillId="17" borderId="0" xfId="36" applyFont="1" applyFill="1" applyAlignment="1" applyProtection="1">
      <alignment horizontal="left" vertical="center"/>
      <protection/>
    </xf>
    <xf numFmtId="0" fontId="35" fillId="17" borderId="0" xfId="36" applyFont="1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BBC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5" t="s">
        <v>0</v>
      </c>
      <c r="B1" s="236"/>
      <c r="C1" s="236"/>
      <c r="D1" s="237" t="s">
        <v>1</v>
      </c>
      <c r="E1" s="236"/>
      <c r="F1" s="236"/>
      <c r="G1" s="236"/>
      <c r="H1" s="236"/>
      <c r="I1" s="236"/>
      <c r="J1" s="236"/>
      <c r="K1" s="238" t="s">
        <v>499</v>
      </c>
      <c r="L1" s="238"/>
      <c r="M1" s="238"/>
      <c r="N1" s="238"/>
      <c r="O1" s="238"/>
      <c r="P1" s="238"/>
      <c r="Q1" s="238"/>
      <c r="R1" s="238"/>
      <c r="S1" s="238"/>
      <c r="T1" s="236"/>
      <c r="U1" s="236"/>
      <c r="V1" s="236"/>
      <c r="W1" s="238" t="s">
        <v>500</v>
      </c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7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5" t="s">
        <v>14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1"/>
      <c r="AQ5" s="13"/>
      <c r="BE5" s="191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7" t="s">
        <v>17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1"/>
      <c r="AQ6" s="13"/>
      <c r="BE6" s="192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2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2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2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2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92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2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92"/>
      <c r="BS13" s="6" t="s">
        <v>18</v>
      </c>
    </row>
    <row r="14" spans="2:71" s="2" customFormat="1" ht="15.75" customHeight="1">
      <c r="B14" s="10"/>
      <c r="C14" s="11"/>
      <c r="D14" s="11"/>
      <c r="E14" s="198" t="s">
        <v>33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92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2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92"/>
      <c r="BS16" s="6" t="s">
        <v>4</v>
      </c>
    </row>
    <row r="17" spans="2:7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9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36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199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1"/>
      <c r="AP20" s="11"/>
      <c r="AQ20" s="13"/>
      <c r="BE20" s="19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0">
        <f>ROUND($AG$51,2)</f>
        <v>0</v>
      </c>
      <c r="AL23" s="201"/>
      <c r="AM23" s="201"/>
      <c r="AN23" s="201"/>
      <c r="AO23" s="201"/>
      <c r="AP23" s="24"/>
      <c r="AQ23" s="27"/>
      <c r="BE23" s="19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2" t="s">
        <v>39</v>
      </c>
      <c r="M25" s="203"/>
      <c r="N25" s="203"/>
      <c r="O25" s="203"/>
      <c r="P25" s="24"/>
      <c r="Q25" s="24"/>
      <c r="R25" s="24"/>
      <c r="S25" s="24"/>
      <c r="T25" s="24"/>
      <c r="U25" s="24"/>
      <c r="V25" s="24"/>
      <c r="W25" s="202" t="s">
        <v>40</v>
      </c>
      <c r="X25" s="203"/>
      <c r="Y25" s="203"/>
      <c r="Z25" s="203"/>
      <c r="AA25" s="203"/>
      <c r="AB25" s="203"/>
      <c r="AC25" s="203"/>
      <c r="AD25" s="203"/>
      <c r="AE25" s="203"/>
      <c r="AF25" s="24"/>
      <c r="AG25" s="24"/>
      <c r="AH25" s="24"/>
      <c r="AI25" s="24"/>
      <c r="AJ25" s="24"/>
      <c r="AK25" s="202" t="s">
        <v>41</v>
      </c>
      <c r="AL25" s="203"/>
      <c r="AM25" s="203"/>
      <c r="AN25" s="203"/>
      <c r="AO25" s="203"/>
      <c r="AP25" s="24"/>
      <c r="AQ25" s="27"/>
      <c r="BE25" s="193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204">
        <v>0.21</v>
      </c>
      <c r="M26" s="205"/>
      <c r="N26" s="205"/>
      <c r="O26" s="205"/>
      <c r="P26" s="30"/>
      <c r="Q26" s="30"/>
      <c r="R26" s="30"/>
      <c r="S26" s="30"/>
      <c r="T26" s="30"/>
      <c r="U26" s="30"/>
      <c r="V26" s="30"/>
      <c r="W26" s="206">
        <f>ROUND($AZ$51,2)</f>
        <v>0</v>
      </c>
      <c r="X26" s="205"/>
      <c r="Y26" s="205"/>
      <c r="Z26" s="205"/>
      <c r="AA26" s="205"/>
      <c r="AB26" s="205"/>
      <c r="AC26" s="205"/>
      <c r="AD26" s="205"/>
      <c r="AE26" s="205"/>
      <c r="AF26" s="30"/>
      <c r="AG26" s="30"/>
      <c r="AH26" s="30"/>
      <c r="AI26" s="30"/>
      <c r="AJ26" s="30"/>
      <c r="AK26" s="206">
        <f>ROUND($AV$51,2)</f>
        <v>0</v>
      </c>
      <c r="AL26" s="205"/>
      <c r="AM26" s="205"/>
      <c r="AN26" s="205"/>
      <c r="AO26" s="205"/>
      <c r="AP26" s="30"/>
      <c r="AQ26" s="31"/>
      <c r="BE26" s="194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204">
        <v>0.15</v>
      </c>
      <c r="M27" s="205"/>
      <c r="N27" s="205"/>
      <c r="O27" s="205"/>
      <c r="P27" s="30"/>
      <c r="Q27" s="30"/>
      <c r="R27" s="30"/>
      <c r="S27" s="30"/>
      <c r="T27" s="30"/>
      <c r="U27" s="30"/>
      <c r="V27" s="30"/>
      <c r="W27" s="206">
        <f>ROUND($BA$51,2)</f>
        <v>0</v>
      </c>
      <c r="X27" s="205"/>
      <c r="Y27" s="205"/>
      <c r="Z27" s="205"/>
      <c r="AA27" s="205"/>
      <c r="AB27" s="205"/>
      <c r="AC27" s="205"/>
      <c r="AD27" s="205"/>
      <c r="AE27" s="205"/>
      <c r="AF27" s="30"/>
      <c r="AG27" s="30"/>
      <c r="AH27" s="30"/>
      <c r="AI27" s="30"/>
      <c r="AJ27" s="30"/>
      <c r="AK27" s="206">
        <f>ROUND($AW$51,2)</f>
        <v>0</v>
      </c>
      <c r="AL27" s="205"/>
      <c r="AM27" s="205"/>
      <c r="AN27" s="205"/>
      <c r="AO27" s="205"/>
      <c r="AP27" s="30"/>
      <c r="AQ27" s="31"/>
      <c r="BE27" s="194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204">
        <v>0.21</v>
      </c>
      <c r="M28" s="205"/>
      <c r="N28" s="205"/>
      <c r="O28" s="205"/>
      <c r="P28" s="30"/>
      <c r="Q28" s="30"/>
      <c r="R28" s="30"/>
      <c r="S28" s="30"/>
      <c r="T28" s="30"/>
      <c r="U28" s="30"/>
      <c r="V28" s="30"/>
      <c r="W28" s="206">
        <f>ROUND($BB$51,2)</f>
        <v>0</v>
      </c>
      <c r="X28" s="205"/>
      <c r="Y28" s="205"/>
      <c r="Z28" s="205"/>
      <c r="AA28" s="205"/>
      <c r="AB28" s="205"/>
      <c r="AC28" s="205"/>
      <c r="AD28" s="205"/>
      <c r="AE28" s="205"/>
      <c r="AF28" s="30"/>
      <c r="AG28" s="30"/>
      <c r="AH28" s="30"/>
      <c r="AI28" s="30"/>
      <c r="AJ28" s="30"/>
      <c r="AK28" s="206">
        <v>0</v>
      </c>
      <c r="AL28" s="205"/>
      <c r="AM28" s="205"/>
      <c r="AN28" s="205"/>
      <c r="AO28" s="205"/>
      <c r="AP28" s="30"/>
      <c r="AQ28" s="31"/>
      <c r="BE28" s="194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204">
        <v>0.15</v>
      </c>
      <c r="M29" s="205"/>
      <c r="N29" s="205"/>
      <c r="O29" s="205"/>
      <c r="P29" s="30"/>
      <c r="Q29" s="30"/>
      <c r="R29" s="30"/>
      <c r="S29" s="30"/>
      <c r="T29" s="30"/>
      <c r="U29" s="30"/>
      <c r="V29" s="30"/>
      <c r="W29" s="206">
        <f>ROUND($BC$51,2)</f>
        <v>0</v>
      </c>
      <c r="X29" s="205"/>
      <c r="Y29" s="205"/>
      <c r="Z29" s="205"/>
      <c r="AA29" s="205"/>
      <c r="AB29" s="205"/>
      <c r="AC29" s="205"/>
      <c r="AD29" s="205"/>
      <c r="AE29" s="205"/>
      <c r="AF29" s="30"/>
      <c r="AG29" s="30"/>
      <c r="AH29" s="30"/>
      <c r="AI29" s="30"/>
      <c r="AJ29" s="30"/>
      <c r="AK29" s="206">
        <v>0</v>
      </c>
      <c r="AL29" s="205"/>
      <c r="AM29" s="205"/>
      <c r="AN29" s="205"/>
      <c r="AO29" s="205"/>
      <c r="AP29" s="30"/>
      <c r="AQ29" s="31"/>
      <c r="BE29" s="194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204">
        <v>0</v>
      </c>
      <c r="M30" s="205"/>
      <c r="N30" s="205"/>
      <c r="O30" s="205"/>
      <c r="P30" s="30"/>
      <c r="Q30" s="30"/>
      <c r="R30" s="30"/>
      <c r="S30" s="30"/>
      <c r="T30" s="30"/>
      <c r="U30" s="30"/>
      <c r="V30" s="30"/>
      <c r="W30" s="206">
        <f>ROUND($BD$51,2)</f>
        <v>0</v>
      </c>
      <c r="X30" s="205"/>
      <c r="Y30" s="205"/>
      <c r="Z30" s="205"/>
      <c r="AA30" s="205"/>
      <c r="AB30" s="205"/>
      <c r="AC30" s="205"/>
      <c r="AD30" s="205"/>
      <c r="AE30" s="205"/>
      <c r="AF30" s="30"/>
      <c r="AG30" s="30"/>
      <c r="AH30" s="30"/>
      <c r="AI30" s="30"/>
      <c r="AJ30" s="30"/>
      <c r="AK30" s="206">
        <v>0</v>
      </c>
      <c r="AL30" s="205"/>
      <c r="AM30" s="205"/>
      <c r="AN30" s="205"/>
      <c r="AO30" s="205"/>
      <c r="AP30" s="30"/>
      <c r="AQ30" s="31"/>
      <c r="BE30" s="194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3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07" t="s">
        <v>50</v>
      </c>
      <c r="Y32" s="208"/>
      <c r="Z32" s="208"/>
      <c r="AA32" s="208"/>
      <c r="AB32" s="208"/>
      <c r="AC32" s="34"/>
      <c r="AD32" s="34"/>
      <c r="AE32" s="34"/>
      <c r="AF32" s="34"/>
      <c r="AG32" s="34"/>
      <c r="AH32" s="34"/>
      <c r="AI32" s="34"/>
      <c r="AJ32" s="34"/>
      <c r="AK32" s="209">
        <f>SUM($AK$23:$AK$30)</f>
        <v>0</v>
      </c>
      <c r="AL32" s="208"/>
      <c r="AM32" s="208"/>
      <c r="AN32" s="208"/>
      <c r="AO32" s="210"/>
      <c r="AP32" s="32"/>
      <c r="AQ32" s="37"/>
      <c r="BE32" s="19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2015-25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1" t="str">
        <f>$K$6</f>
        <v>Statické zajištění školní družiny</v>
      </c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Kraslice, Dukelská čp. 965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3" t="str">
        <f>IF($AN$8="","",$AN$8)</f>
        <v>04.05.2015</v>
      </c>
      <c r="AN44" s="20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Emil Bahno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95" t="str">
        <f>IF($E$17="","",$E$17)</f>
        <v>Ing. Pavel Spisar</v>
      </c>
      <c r="AN46" s="203"/>
      <c r="AO46" s="203"/>
      <c r="AP46" s="203"/>
      <c r="AQ46" s="24"/>
      <c r="AR46" s="43"/>
      <c r="AS46" s="214" t="s">
        <v>52</v>
      </c>
      <c r="AT46" s="21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6"/>
      <c r="AT47" s="19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7"/>
      <c r="AT48" s="203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18" t="s">
        <v>53</v>
      </c>
      <c r="D49" s="208"/>
      <c r="E49" s="208"/>
      <c r="F49" s="208"/>
      <c r="G49" s="208"/>
      <c r="H49" s="34"/>
      <c r="I49" s="219" t="s">
        <v>54</v>
      </c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20" t="s">
        <v>55</v>
      </c>
      <c r="AH49" s="208"/>
      <c r="AI49" s="208"/>
      <c r="AJ49" s="208"/>
      <c r="AK49" s="208"/>
      <c r="AL49" s="208"/>
      <c r="AM49" s="208"/>
      <c r="AN49" s="219" t="s">
        <v>56</v>
      </c>
      <c r="AO49" s="208"/>
      <c r="AP49" s="208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5">
        <f>ROUND($AG$52,2)</f>
        <v>0</v>
      </c>
      <c r="AH51" s="226"/>
      <c r="AI51" s="226"/>
      <c r="AJ51" s="226"/>
      <c r="AK51" s="226"/>
      <c r="AL51" s="226"/>
      <c r="AM51" s="226"/>
      <c r="AN51" s="225">
        <f>SUM($AG$51,$AT$51)</f>
        <v>0</v>
      </c>
      <c r="AO51" s="226"/>
      <c r="AP51" s="226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71</v>
      </c>
      <c r="BT51" s="47" t="s">
        <v>72</v>
      </c>
      <c r="BU51" s="73" t="s">
        <v>73</v>
      </c>
      <c r="BV51" s="47" t="s">
        <v>74</v>
      </c>
      <c r="BW51" s="47" t="s">
        <v>5</v>
      </c>
      <c r="BX51" s="47" t="s">
        <v>75</v>
      </c>
    </row>
    <row r="52" spans="1:91" s="74" customFormat="1" ht="28.5" customHeight="1">
      <c r="A52" s="231" t="s">
        <v>501</v>
      </c>
      <c r="B52" s="75"/>
      <c r="C52" s="76"/>
      <c r="D52" s="223" t="s">
        <v>76</v>
      </c>
      <c r="E52" s="224"/>
      <c r="F52" s="224"/>
      <c r="G52" s="224"/>
      <c r="H52" s="224"/>
      <c r="I52" s="76"/>
      <c r="J52" s="223" t="s">
        <v>17</v>
      </c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1">
        <f>'SO 01 - Statické zajištěn...'!$J$27</f>
        <v>0</v>
      </c>
      <c r="AH52" s="222"/>
      <c r="AI52" s="222"/>
      <c r="AJ52" s="222"/>
      <c r="AK52" s="222"/>
      <c r="AL52" s="222"/>
      <c r="AM52" s="222"/>
      <c r="AN52" s="221">
        <f>SUM($AG$52,$AT$52)</f>
        <v>0</v>
      </c>
      <c r="AO52" s="222"/>
      <c r="AP52" s="222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'SO 01 - Statické zajištěn...'!$P$94</f>
        <v>0</v>
      </c>
      <c r="AV52" s="80">
        <f>'SO 01 - Statické zajištěn...'!$J$30</f>
        <v>0</v>
      </c>
      <c r="AW52" s="80">
        <f>'SO 01 - Statické zajištěn...'!$J$31</f>
        <v>0</v>
      </c>
      <c r="AX52" s="80">
        <f>'SO 01 - Statické zajištěn...'!$J$32</f>
        <v>0</v>
      </c>
      <c r="AY52" s="80">
        <f>'SO 01 - Statické zajištěn...'!$J$33</f>
        <v>0</v>
      </c>
      <c r="AZ52" s="80">
        <f>'SO 01 - Statické zajištěn...'!$F$30</f>
        <v>0</v>
      </c>
      <c r="BA52" s="80">
        <f>'SO 01 - Statické zajištěn...'!$F$31</f>
        <v>0</v>
      </c>
      <c r="BB52" s="80">
        <f>'SO 01 - Statické zajištěn...'!$F$32</f>
        <v>0</v>
      </c>
      <c r="BC52" s="80">
        <f>'SO 01 - Statické zajištěn...'!$F$33</f>
        <v>0</v>
      </c>
      <c r="BD52" s="82">
        <f>'SO 01 - Statické zajištěn...'!$F$34</f>
        <v>0</v>
      </c>
      <c r="BT52" s="74" t="s">
        <v>21</v>
      </c>
      <c r="BV52" s="74" t="s">
        <v>74</v>
      </c>
      <c r="BW52" s="74" t="s">
        <v>78</v>
      </c>
      <c r="BX52" s="74" t="s">
        <v>5</v>
      </c>
      <c r="CM52" s="74" t="s">
        <v>79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Statické zajištěn...'!C2" tooltip="SO 01 - Statické zajiště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2"/>
      <c r="C1" s="232"/>
      <c r="D1" s="233" t="s">
        <v>1</v>
      </c>
      <c r="E1" s="232"/>
      <c r="F1" s="234" t="s">
        <v>502</v>
      </c>
      <c r="G1" s="239" t="s">
        <v>503</v>
      </c>
      <c r="H1" s="239"/>
      <c r="I1" s="232"/>
      <c r="J1" s="234" t="s">
        <v>504</v>
      </c>
      <c r="K1" s="233" t="s">
        <v>80</v>
      </c>
      <c r="L1" s="234" t="s">
        <v>505</v>
      </c>
      <c r="M1" s="234"/>
      <c r="N1" s="234"/>
      <c r="O1" s="234"/>
      <c r="P1" s="234"/>
      <c r="Q1" s="234"/>
      <c r="R1" s="234"/>
      <c r="S1" s="234"/>
      <c r="T1" s="234"/>
      <c r="U1" s="230"/>
      <c r="V1" s="23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7"/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3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8" t="str">
        <f>'Rekapitulace stavby'!$K$6</f>
        <v>Statické zajištění školní družiny</v>
      </c>
      <c r="F7" s="196"/>
      <c r="G7" s="196"/>
      <c r="H7" s="196"/>
      <c r="J7" s="11"/>
      <c r="K7" s="13"/>
    </row>
    <row r="8" spans="2:11" s="6" customFormat="1" ht="15.75" customHeight="1">
      <c r="B8" s="23"/>
      <c r="C8" s="24"/>
      <c r="D8" s="19" t="s">
        <v>82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1" t="s">
        <v>83</v>
      </c>
      <c r="F9" s="203"/>
      <c r="G9" s="203"/>
      <c r="H9" s="20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4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4" t="s">
        <v>24</v>
      </c>
      <c r="J12" s="52" t="str">
        <f>'Rekapitulace stavby'!$AN$8</f>
        <v>04.05.2015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4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4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4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4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4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35</v>
      </c>
      <c r="F21" s="24"/>
      <c r="G21" s="24"/>
      <c r="H21" s="24"/>
      <c r="I21" s="84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5" customFormat="1" ht="15.75" customHeight="1">
      <c r="B24" s="86"/>
      <c r="C24" s="87"/>
      <c r="D24" s="87"/>
      <c r="E24" s="199"/>
      <c r="F24" s="229"/>
      <c r="G24" s="229"/>
      <c r="H24" s="229"/>
      <c r="J24" s="87"/>
      <c r="K24" s="88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9"/>
    </row>
    <row r="27" spans="2:11" s="6" customFormat="1" ht="26.25" customHeight="1">
      <c r="B27" s="23"/>
      <c r="C27" s="24"/>
      <c r="D27" s="90" t="s">
        <v>38</v>
      </c>
      <c r="E27" s="24"/>
      <c r="F27" s="24"/>
      <c r="G27" s="24"/>
      <c r="H27" s="24"/>
      <c r="J27" s="67">
        <f>ROUND($J$94,2)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89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1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92" t="s">
        <v>42</v>
      </c>
      <c r="E30" s="92" t="s">
        <v>43</v>
      </c>
      <c r="F30" s="93">
        <f>ROUND(SUM($BE$94:$BE$279),2)</f>
        <v>0</v>
      </c>
      <c r="G30" s="24"/>
      <c r="H30" s="24"/>
      <c r="I30" s="94">
        <v>0.21</v>
      </c>
      <c r="J30" s="93">
        <f>ROUND(ROUND((SUM($BE$94:$BE$279)),2)*$I$30,2)</f>
        <v>0</v>
      </c>
      <c r="K30" s="27"/>
    </row>
    <row r="31" spans="2:11" s="6" customFormat="1" ht="15" customHeight="1">
      <c r="B31" s="23"/>
      <c r="C31" s="24"/>
      <c r="D31" s="24"/>
      <c r="E31" s="92" t="s">
        <v>44</v>
      </c>
      <c r="F31" s="93">
        <f>ROUND(SUM($BF$94:$BF$279),2)</f>
        <v>0</v>
      </c>
      <c r="G31" s="24"/>
      <c r="H31" s="24"/>
      <c r="I31" s="94">
        <v>0.15</v>
      </c>
      <c r="J31" s="93">
        <f>ROUND(ROUND((SUM($BF$94:$BF$279)),2)*$I$31,2)</f>
        <v>0</v>
      </c>
      <c r="K31" s="27"/>
    </row>
    <row r="32" spans="2:11" s="6" customFormat="1" ht="15" customHeight="1" hidden="1">
      <c r="B32" s="23"/>
      <c r="C32" s="24"/>
      <c r="D32" s="24"/>
      <c r="E32" s="92" t="s">
        <v>45</v>
      </c>
      <c r="F32" s="93">
        <f>ROUND(SUM($BG$94:$BG$279),2)</f>
        <v>0</v>
      </c>
      <c r="G32" s="24"/>
      <c r="H32" s="24"/>
      <c r="I32" s="94">
        <v>0.21</v>
      </c>
      <c r="J32" s="93">
        <v>0</v>
      </c>
      <c r="K32" s="27"/>
    </row>
    <row r="33" spans="2:11" s="6" customFormat="1" ht="15" customHeight="1" hidden="1">
      <c r="B33" s="23"/>
      <c r="C33" s="24"/>
      <c r="D33" s="24"/>
      <c r="E33" s="92" t="s">
        <v>46</v>
      </c>
      <c r="F33" s="93">
        <f>ROUND(SUM($BH$94:$BH$279),2)</f>
        <v>0</v>
      </c>
      <c r="G33" s="24"/>
      <c r="H33" s="24"/>
      <c r="I33" s="94">
        <v>0.15</v>
      </c>
      <c r="J33" s="93">
        <v>0</v>
      </c>
      <c r="K33" s="27"/>
    </row>
    <row r="34" spans="2:11" s="6" customFormat="1" ht="15" customHeight="1" hidden="1">
      <c r="B34" s="23"/>
      <c r="C34" s="24"/>
      <c r="D34" s="24"/>
      <c r="E34" s="92" t="s">
        <v>47</v>
      </c>
      <c r="F34" s="93">
        <f>ROUND(SUM($BI$94:$BI$279),2)</f>
        <v>0</v>
      </c>
      <c r="G34" s="24"/>
      <c r="H34" s="24"/>
      <c r="I34" s="94">
        <v>0</v>
      </c>
      <c r="J34" s="93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5" t="s">
        <v>49</v>
      </c>
      <c r="H36" s="35" t="s">
        <v>50</v>
      </c>
      <c r="I36" s="96"/>
      <c r="J36" s="36">
        <f>SUM($J$27:$J$34)</f>
        <v>0</v>
      </c>
      <c r="K36" s="97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8"/>
      <c r="J37" s="39"/>
      <c r="K37" s="40"/>
    </row>
    <row r="41" spans="2:11" s="6" customFormat="1" ht="7.5" customHeight="1">
      <c r="B41" s="99"/>
      <c r="C41" s="100"/>
      <c r="D41" s="100"/>
      <c r="E41" s="100"/>
      <c r="F41" s="100"/>
      <c r="G41" s="100"/>
      <c r="H41" s="100"/>
      <c r="I41" s="100"/>
      <c r="J41" s="100"/>
      <c r="K41" s="101"/>
    </row>
    <row r="42" spans="2:11" s="6" customFormat="1" ht="37.5" customHeight="1">
      <c r="B42" s="23"/>
      <c r="C42" s="12" t="s">
        <v>84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8" t="str">
        <f>$E$7</f>
        <v>Statické zajištění školní družiny</v>
      </c>
      <c r="F45" s="203"/>
      <c r="G45" s="203"/>
      <c r="H45" s="203"/>
      <c r="J45" s="24"/>
      <c r="K45" s="27"/>
    </row>
    <row r="46" spans="2:11" s="6" customFormat="1" ht="15" customHeight="1">
      <c r="B46" s="23"/>
      <c r="C46" s="19" t="s">
        <v>82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1" t="str">
        <f>$E$9</f>
        <v>SO 01 - Statické zajištění školní družiny</v>
      </c>
      <c r="F47" s="203"/>
      <c r="G47" s="203"/>
      <c r="H47" s="20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Kraslice, Dukelská čp. 965</v>
      </c>
      <c r="G49" s="24"/>
      <c r="H49" s="24"/>
      <c r="I49" s="84" t="s">
        <v>24</v>
      </c>
      <c r="J49" s="52" t="str">
        <f>IF($J$12="","",$J$12)</f>
        <v>04.05.2015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Emil Bahno</v>
      </c>
      <c r="G51" s="24"/>
      <c r="H51" s="24"/>
      <c r="I51" s="84" t="s">
        <v>34</v>
      </c>
      <c r="J51" s="17" t="str">
        <f>$E$21</f>
        <v>Ing. Pavel Spisar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2" t="s">
        <v>85</v>
      </c>
      <c r="D54" s="32"/>
      <c r="E54" s="32"/>
      <c r="F54" s="32"/>
      <c r="G54" s="32"/>
      <c r="H54" s="32"/>
      <c r="I54" s="103"/>
      <c r="J54" s="104" t="s">
        <v>86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87</v>
      </c>
      <c r="D56" s="24"/>
      <c r="E56" s="24"/>
      <c r="F56" s="24"/>
      <c r="G56" s="24"/>
      <c r="H56" s="24"/>
      <c r="J56" s="67">
        <f>$J$94</f>
        <v>0</v>
      </c>
      <c r="K56" s="27"/>
      <c r="AU56" s="6" t="s">
        <v>88</v>
      </c>
    </row>
    <row r="57" spans="2:11" s="73" customFormat="1" ht="25.5" customHeight="1">
      <c r="B57" s="105"/>
      <c r="C57" s="106"/>
      <c r="D57" s="107" t="s">
        <v>89</v>
      </c>
      <c r="E57" s="107"/>
      <c r="F57" s="107"/>
      <c r="G57" s="107"/>
      <c r="H57" s="107"/>
      <c r="I57" s="108"/>
      <c r="J57" s="109">
        <f>$J$95</f>
        <v>0</v>
      </c>
      <c r="K57" s="110"/>
    </row>
    <row r="58" spans="2:11" s="111" customFormat="1" ht="21" customHeight="1">
      <c r="B58" s="112"/>
      <c r="C58" s="113"/>
      <c r="D58" s="114" t="s">
        <v>90</v>
      </c>
      <c r="E58" s="114"/>
      <c r="F58" s="114"/>
      <c r="G58" s="114"/>
      <c r="H58" s="114"/>
      <c r="I58" s="115"/>
      <c r="J58" s="116">
        <f>$J$96</f>
        <v>0</v>
      </c>
      <c r="K58" s="117"/>
    </row>
    <row r="59" spans="2:11" s="111" customFormat="1" ht="21" customHeight="1">
      <c r="B59" s="112"/>
      <c r="C59" s="113"/>
      <c r="D59" s="114" t="s">
        <v>91</v>
      </c>
      <c r="E59" s="114"/>
      <c r="F59" s="114"/>
      <c r="G59" s="114"/>
      <c r="H59" s="114"/>
      <c r="I59" s="115"/>
      <c r="J59" s="116">
        <f>$J$137</f>
        <v>0</v>
      </c>
      <c r="K59" s="117"/>
    </row>
    <row r="60" spans="2:11" s="111" customFormat="1" ht="21" customHeight="1">
      <c r="B60" s="112"/>
      <c r="C60" s="113"/>
      <c r="D60" s="114" t="s">
        <v>92</v>
      </c>
      <c r="E60" s="114"/>
      <c r="F60" s="114"/>
      <c r="G60" s="114"/>
      <c r="H60" s="114"/>
      <c r="I60" s="115"/>
      <c r="J60" s="116">
        <f>$J$174</f>
        <v>0</v>
      </c>
      <c r="K60" s="117"/>
    </row>
    <row r="61" spans="2:11" s="111" customFormat="1" ht="21" customHeight="1">
      <c r="B61" s="112"/>
      <c r="C61" s="113"/>
      <c r="D61" s="114" t="s">
        <v>93</v>
      </c>
      <c r="E61" s="114"/>
      <c r="F61" s="114"/>
      <c r="G61" s="114"/>
      <c r="H61" s="114"/>
      <c r="I61" s="115"/>
      <c r="J61" s="116">
        <f>$J$181</f>
        <v>0</v>
      </c>
      <c r="K61" s="117"/>
    </row>
    <row r="62" spans="2:11" s="111" customFormat="1" ht="21" customHeight="1">
      <c r="B62" s="112"/>
      <c r="C62" s="113"/>
      <c r="D62" s="114" t="s">
        <v>94</v>
      </c>
      <c r="E62" s="114"/>
      <c r="F62" s="114"/>
      <c r="G62" s="114"/>
      <c r="H62" s="114"/>
      <c r="I62" s="115"/>
      <c r="J62" s="116">
        <f>$J$184</f>
        <v>0</v>
      </c>
      <c r="K62" s="117"/>
    </row>
    <row r="63" spans="2:11" s="111" customFormat="1" ht="21" customHeight="1">
      <c r="B63" s="112"/>
      <c r="C63" s="113"/>
      <c r="D63" s="114" t="s">
        <v>95</v>
      </c>
      <c r="E63" s="114"/>
      <c r="F63" s="114"/>
      <c r="G63" s="114"/>
      <c r="H63" s="114"/>
      <c r="I63" s="115"/>
      <c r="J63" s="116">
        <f>$J$202</f>
        <v>0</v>
      </c>
      <c r="K63" s="117"/>
    </row>
    <row r="64" spans="2:11" s="111" customFormat="1" ht="21" customHeight="1">
      <c r="B64" s="112"/>
      <c r="C64" s="113"/>
      <c r="D64" s="114" t="s">
        <v>96</v>
      </c>
      <c r="E64" s="114"/>
      <c r="F64" s="114"/>
      <c r="G64" s="114"/>
      <c r="H64" s="114"/>
      <c r="I64" s="115"/>
      <c r="J64" s="116">
        <f>$J$216</f>
        <v>0</v>
      </c>
      <c r="K64" s="117"/>
    </row>
    <row r="65" spans="2:11" s="111" customFormat="1" ht="15.75" customHeight="1">
      <c r="B65" s="112"/>
      <c r="C65" s="113"/>
      <c r="D65" s="114" t="s">
        <v>97</v>
      </c>
      <c r="E65" s="114"/>
      <c r="F65" s="114"/>
      <c r="G65" s="114"/>
      <c r="H65" s="114"/>
      <c r="I65" s="115"/>
      <c r="J65" s="116">
        <f>$J$217</f>
        <v>0</v>
      </c>
      <c r="K65" s="117"/>
    </row>
    <row r="66" spans="2:11" s="111" customFormat="1" ht="15.75" customHeight="1">
      <c r="B66" s="112"/>
      <c r="C66" s="113"/>
      <c r="D66" s="114" t="s">
        <v>98</v>
      </c>
      <c r="E66" s="114"/>
      <c r="F66" s="114"/>
      <c r="G66" s="114"/>
      <c r="H66" s="114"/>
      <c r="I66" s="115"/>
      <c r="J66" s="116">
        <f>$J$222</f>
        <v>0</v>
      </c>
      <c r="K66" s="117"/>
    </row>
    <row r="67" spans="2:11" s="111" customFormat="1" ht="15.75" customHeight="1">
      <c r="B67" s="112"/>
      <c r="C67" s="113"/>
      <c r="D67" s="114" t="s">
        <v>99</v>
      </c>
      <c r="E67" s="114"/>
      <c r="F67" s="114"/>
      <c r="G67" s="114"/>
      <c r="H67" s="114"/>
      <c r="I67" s="115"/>
      <c r="J67" s="116">
        <f>$J$231</f>
        <v>0</v>
      </c>
      <c r="K67" s="117"/>
    </row>
    <row r="68" spans="2:11" s="111" customFormat="1" ht="21" customHeight="1">
      <c r="B68" s="112"/>
      <c r="C68" s="113"/>
      <c r="D68" s="114" t="s">
        <v>100</v>
      </c>
      <c r="E68" s="114"/>
      <c r="F68" s="114"/>
      <c r="G68" s="114"/>
      <c r="H68" s="114"/>
      <c r="I68" s="115"/>
      <c r="J68" s="116">
        <f>$J$242</f>
        <v>0</v>
      </c>
      <c r="K68" s="117"/>
    </row>
    <row r="69" spans="2:11" s="111" customFormat="1" ht="21" customHeight="1">
      <c r="B69" s="112"/>
      <c r="C69" s="113"/>
      <c r="D69" s="114" t="s">
        <v>101</v>
      </c>
      <c r="E69" s="114"/>
      <c r="F69" s="114"/>
      <c r="G69" s="114"/>
      <c r="H69" s="114"/>
      <c r="I69" s="115"/>
      <c r="J69" s="116">
        <f>$J$252</f>
        <v>0</v>
      </c>
      <c r="K69" s="117"/>
    </row>
    <row r="70" spans="2:11" s="73" customFormat="1" ht="25.5" customHeight="1">
      <c r="B70" s="105"/>
      <c r="C70" s="106"/>
      <c r="D70" s="107" t="s">
        <v>102</v>
      </c>
      <c r="E70" s="107"/>
      <c r="F70" s="107"/>
      <c r="G70" s="107"/>
      <c r="H70" s="107"/>
      <c r="I70" s="108"/>
      <c r="J70" s="109">
        <f>$J$255</f>
        <v>0</v>
      </c>
      <c r="K70" s="110"/>
    </row>
    <row r="71" spans="2:11" s="111" customFormat="1" ht="21" customHeight="1">
      <c r="B71" s="112"/>
      <c r="C71" s="113"/>
      <c r="D71" s="114" t="s">
        <v>103</v>
      </c>
      <c r="E71" s="114"/>
      <c r="F71" s="114"/>
      <c r="G71" s="114"/>
      <c r="H71" s="114"/>
      <c r="I71" s="115"/>
      <c r="J71" s="116">
        <f>$J$256</f>
        <v>0</v>
      </c>
      <c r="K71" s="117"/>
    </row>
    <row r="72" spans="2:11" s="73" customFormat="1" ht="25.5" customHeight="1">
      <c r="B72" s="105"/>
      <c r="C72" s="106"/>
      <c r="D72" s="107" t="s">
        <v>104</v>
      </c>
      <c r="E72" s="107"/>
      <c r="F72" s="107"/>
      <c r="G72" s="107"/>
      <c r="H72" s="107"/>
      <c r="I72" s="108"/>
      <c r="J72" s="109">
        <f>$J$271</f>
        <v>0</v>
      </c>
      <c r="K72" s="110"/>
    </row>
    <row r="73" spans="2:11" s="111" customFormat="1" ht="21" customHeight="1">
      <c r="B73" s="112"/>
      <c r="C73" s="113"/>
      <c r="D73" s="114" t="s">
        <v>105</v>
      </c>
      <c r="E73" s="114"/>
      <c r="F73" s="114"/>
      <c r="G73" s="114"/>
      <c r="H73" s="114"/>
      <c r="I73" s="115"/>
      <c r="J73" s="116">
        <f>$J$272</f>
        <v>0</v>
      </c>
      <c r="K73" s="117"/>
    </row>
    <row r="74" spans="2:11" s="111" customFormat="1" ht="21" customHeight="1">
      <c r="B74" s="112"/>
      <c r="C74" s="113"/>
      <c r="D74" s="114" t="s">
        <v>106</v>
      </c>
      <c r="E74" s="114"/>
      <c r="F74" s="114"/>
      <c r="G74" s="114"/>
      <c r="H74" s="114"/>
      <c r="I74" s="115"/>
      <c r="J74" s="116">
        <f>$J$277</f>
        <v>0</v>
      </c>
      <c r="K74" s="117"/>
    </row>
    <row r="75" spans="2:11" s="6" customFormat="1" ht="22.5" customHeight="1">
      <c r="B75" s="23"/>
      <c r="C75" s="24"/>
      <c r="D75" s="24"/>
      <c r="E75" s="24"/>
      <c r="F75" s="24"/>
      <c r="G75" s="24"/>
      <c r="H75" s="24"/>
      <c r="J75" s="24"/>
      <c r="K75" s="27"/>
    </row>
    <row r="76" spans="2:11" s="6" customFormat="1" ht="7.5" customHeight="1">
      <c r="B76" s="38"/>
      <c r="C76" s="39"/>
      <c r="D76" s="39"/>
      <c r="E76" s="39"/>
      <c r="F76" s="39"/>
      <c r="G76" s="39"/>
      <c r="H76" s="39"/>
      <c r="I76" s="98"/>
      <c r="J76" s="39"/>
      <c r="K76" s="40"/>
    </row>
    <row r="80" spans="2:12" s="6" customFormat="1" ht="7.5" customHeight="1">
      <c r="B80" s="41"/>
      <c r="C80" s="42"/>
      <c r="D80" s="42"/>
      <c r="E80" s="42"/>
      <c r="F80" s="42"/>
      <c r="G80" s="42"/>
      <c r="H80" s="42"/>
      <c r="I80" s="100"/>
      <c r="J80" s="42"/>
      <c r="K80" s="42"/>
      <c r="L80" s="43"/>
    </row>
    <row r="81" spans="2:12" s="6" customFormat="1" ht="37.5" customHeight="1">
      <c r="B81" s="23"/>
      <c r="C81" s="12" t="s">
        <v>107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" customHeight="1">
      <c r="B83" s="23"/>
      <c r="C83" s="19" t="s">
        <v>16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6.5" customHeight="1">
      <c r="B84" s="23"/>
      <c r="C84" s="24"/>
      <c r="D84" s="24"/>
      <c r="E84" s="228" t="str">
        <f>$E$7</f>
        <v>Statické zajištění školní družiny</v>
      </c>
      <c r="F84" s="203"/>
      <c r="G84" s="203"/>
      <c r="H84" s="203"/>
      <c r="J84" s="24"/>
      <c r="K84" s="24"/>
      <c r="L84" s="43"/>
    </row>
    <row r="85" spans="2:12" s="6" customFormat="1" ht="15" customHeight="1">
      <c r="B85" s="23"/>
      <c r="C85" s="19" t="s">
        <v>82</v>
      </c>
      <c r="D85" s="24"/>
      <c r="E85" s="24"/>
      <c r="F85" s="24"/>
      <c r="G85" s="24"/>
      <c r="H85" s="24"/>
      <c r="J85" s="24"/>
      <c r="K85" s="24"/>
      <c r="L85" s="43"/>
    </row>
    <row r="86" spans="2:12" s="6" customFormat="1" ht="19.5" customHeight="1">
      <c r="B86" s="23"/>
      <c r="C86" s="24"/>
      <c r="D86" s="24"/>
      <c r="E86" s="211" t="str">
        <f>$E$9</f>
        <v>SO 01 - Statické zajištění školní družiny</v>
      </c>
      <c r="F86" s="203"/>
      <c r="G86" s="203"/>
      <c r="H86" s="203"/>
      <c r="J86" s="24"/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8.75" customHeight="1">
      <c r="B88" s="23"/>
      <c r="C88" s="19" t="s">
        <v>22</v>
      </c>
      <c r="D88" s="24"/>
      <c r="E88" s="24"/>
      <c r="F88" s="17" t="str">
        <f>$F$12</f>
        <v>Kraslice, Dukelská čp. 965</v>
      </c>
      <c r="G88" s="24"/>
      <c r="H88" s="24"/>
      <c r="I88" s="84" t="s">
        <v>24</v>
      </c>
      <c r="J88" s="52" t="str">
        <f>IF($J$12="","",$J$12)</f>
        <v>04.05.2015</v>
      </c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5.75" customHeight="1">
      <c r="B90" s="23"/>
      <c r="C90" s="19" t="s">
        <v>28</v>
      </c>
      <c r="D90" s="24"/>
      <c r="E90" s="24"/>
      <c r="F90" s="17" t="str">
        <f>$E$15</f>
        <v>Emil Bahno</v>
      </c>
      <c r="G90" s="24"/>
      <c r="H90" s="24"/>
      <c r="I90" s="84" t="s">
        <v>34</v>
      </c>
      <c r="J90" s="17" t="str">
        <f>$E$21</f>
        <v>Ing. Pavel Spisar</v>
      </c>
      <c r="K90" s="24"/>
      <c r="L90" s="43"/>
    </row>
    <row r="91" spans="2:12" s="6" customFormat="1" ht="15" customHeight="1">
      <c r="B91" s="23"/>
      <c r="C91" s="19" t="s">
        <v>32</v>
      </c>
      <c r="D91" s="24"/>
      <c r="E91" s="24"/>
      <c r="F91" s="17">
        <f>IF($E$18="","",$E$18)</f>
      </c>
      <c r="G91" s="24"/>
      <c r="H91" s="24"/>
      <c r="J91" s="24"/>
      <c r="K91" s="24"/>
      <c r="L91" s="43"/>
    </row>
    <row r="92" spans="2:12" s="6" customFormat="1" ht="11.25" customHeight="1">
      <c r="B92" s="23"/>
      <c r="C92" s="24"/>
      <c r="D92" s="24"/>
      <c r="E92" s="24"/>
      <c r="F92" s="24"/>
      <c r="G92" s="24"/>
      <c r="H92" s="24"/>
      <c r="J92" s="24"/>
      <c r="K92" s="24"/>
      <c r="L92" s="43"/>
    </row>
    <row r="93" spans="2:20" s="118" customFormat="1" ht="30" customHeight="1">
      <c r="B93" s="119"/>
      <c r="C93" s="120" t="s">
        <v>108</v>
      </c>
      <c r="D93" s="121" t="s">
        <v>57</v>
      </c>
      <c r="E93" s="121" t="s">
        <v>53</v>
      </c>
      <c r="F93" s="121" t="s">
        <v>109</v>
      </c>
      <c r="G93" s="121" t="s">
        <v>110</v>
      </c>
      <c r="H93" s="121" t="s">
        <v>111</v>
      </c>
      <c r="I93" s="122" t="s">
        <v>112</v>
      </c>
      <c r="J93" s="121" t="s">
        <v>113</v>
      </c>
      <c r="K93" s="123" t="s">
        <v>114</v>
      </c>
      <c r="L93" s="124"/>
      <c r="M93" s="59" t="s">
        <v>115</v>
      </c>
      <c r="N93" s="60" t="s">
        <v>42</v>
      </c>
      <c r="O93" s="60" t="s">
        <v>116</v>
      </c>
      <c r="P93" s="60" t="s">
        <v>117</v>
      </c>
      <c r="Q93" s="60" t="s">
        <v>118</v>
      </c>
      <c r="R93" s="60" t="s">
        <v>119</v>
      </c>
      <c r="S93" s="60" t="s">
        <v>120</v>
      </c>
      <c r="T93" s="61" t="s">
        <v>121</v>
      </c>
    </row>
    <row r="94" spans="2:63" s="6" customFormat="1" ht="30" customHeight="1">
      <c r="B94" s="23"/>
      <c r="C94" s="66" t="s">
        <v>87</v>
      </c>
      <c r="D94" s="24"/>
      <c r="E94" s="24"/>
      <c r="F94" s="24"/>
      <c r="G94" s="24"/>
      <c r="H94" s="24"/>
      <c r="J94" s="125">
        <f>$BK$94</f>
        <v>0</v>
      </c>
      <c r="K94" s="24"/>
      <c r="L94" s="43"/>
      <c r="M94" s="63"/>
      <c r="N94" s="64"/>
      <c r="O94" s="64"/>
      <c r="P94" s="126">
        <f>$P$95+$P$255+$P$271</f>
        <v>0</v>
      </c>
      <c r="Q94" s="64"/>
      <c r="R94" s="126">
        <f>$R$95+$R$255+$R$271</f>
        <v>20.196255983828</v>
      </c>
      <c r="S94" s="64"/>
      <c r="T94" s="127">
        <f>$T$95+$T$255+$T$271</f>
        <v>9.66928</v>
      </c>
      <c r="AT94" s="6" t="s">
        <v>71</v>
      </c>
      <c r="AU94" s="6" t="s">
        <v>88</v>
      </c>
      <c r="BK94" s="128">
        <f>$BK$95+$BK$255+$BK$271</f>
        <v>0</v>
      </c>
    </row>
    <row r="95" spans="2:63" s="129" customFormat="1" ht="37.5" customHeight="1">
      <c r="B95" s="130"/>
      <c r="C95" s="131"/>
      <c r="D95" s="132" t="s">
        <v>71</v>
      </c>
      <c r="E95" s="133" t="s">
        <v>122</v>
      </c>
      <c r="F95" s="133" t="s">
        <v>123</v>
      </c>
      <c r="G95" s="131"/>
      <c r="H95" s="131"/>
      <c r="J95" s="134">
        <f>$BK$95</f>
        <v>0</v>
      </c>
      <c r="K95" s="131"/>
      <c r="L95" s="135"/>
      <c r="M95" s="136"/>
      <c r="N95" s="131"/>
      <c r="O95" s="131"/>
      <c r="P95" s="137">
        <f>$P$96+$P$137+$P$174+$P$181+$P$184+$P$202+$P$216+$P$242+$P$252</f>
        <v>0</v>
      </c>
      <c r="Q95" s="131"/>
      <c r="R95" s="137">
        <f>$R$96+$R$137+$R$174+$R$181+$R$184+$R$202+$R$216+$R$242+$R$252</f>
        <v>19.930289708528</v>
      </c>
      <c r="S95" s="131"/>
      <c r="T95" s="138">
        <f>$T$96+$T$137+$T$174+$T$181+$T$184+$T$202+$T$216+$T$242+$T$252</f>
        <v>9.66928</v>
      </c>
      <c r="AR95" s="139" t="s">
        <v>21</v>
      </c>
      <c r="AT95" s="139" t="s">
        <v>71</v>
      </c>
      <c r="AU95" s="139" t="s">
        <v>72</v>
      </c>
      <c r="AY95" s="139" t="s">
        <v>124</v>
      </c>
      <c r="BK95" s="140">
        <f>$BK$96+$BK$137+$BK$174+$BK$181+$BK$184+$BK$202+$BK$216+$BK$242+$BK$252</f>
        <v>0</v>
      </c>
    </row>
    <row r="96" spans="2:63" s="129" customFormat="1" ht="21" customHeight="1">
      <c r="B96" s="130"/>
      <c r="C96" s="131"/>
      <c r="D96" s="132" t="s">
        <v>71</v>
      </c>
      <c r="E96" s="141" t="s">
        <v>21</v>
      </c>
      <c r="F96" s="141" t="s">
        <v>125</v>
      </c>
      <c r="G96" s="131"/>
      <c r="H96" s="131"/>
      <c r="J96" s="142">
        <f>$BK$96</f>
        <v>0</v>
      </c>
      <c r="K96" s="131"/>
      <c r="L96" s="135"/>
      <c r="M96" s="136"/>
      <c r="N96" s="131"/>
      <c r="O96" s="131"/>
      <c r="P96" s="137">
        <f>SUM($P$97:$P$136)</f>
        <v>0</v>
      </c>
      <c r="Q96" s="131"/>
      <c r="R96" s="137">
        <f>SUM($R$97:$R$136)</f>
        <v>0.72</v>
      </c>
      <c r="S96" s="131"/>
      <c r="T96" s="138">
        <f>SUM($T$97:$T$136)</f>
        <v>0</v>
      </c>
      <c r="AR96" s="139" t="s">
        <v>21</v>
      </c>
      <c r="AT96" s="139" t="s">
        <v>71</v>
      </c>
      <c r="AU96" s="139" t="s">
        <v>21</v>
      </c>
      <c r="AY96" s="139" t="s">
        <v>124</v>
      </c>
      <c r="BK96" s="140">
        <f>SUM($BK$97:$BK$136)</f>
        <v>0</v>
      </c>
    </row>
    <row r="97" spans="2:65" s="6" customFormat="1" ht="15.75" customHeight="1">
      <c r="B97" s="23"/>
      <c r="C97" s="143" t="s">
        <v>21</v>
      </c>
      <c r="D97" s="143" t="s">
        <v>126</v>
      </c>
      <c r="E97" s="144" t="s">
        <v>127</v>
      </c>
      <c r="F97" s="145" t="s">
        <v>128</v>
      </c>
      <c r="G97" s="146" t="s">
        <v>129</v>
      </c>
      <c r="H97" s="147">
        <v>3.2</v>
      </c>
      <c r="I97" s="148"/>
      <c r="J97" s="149">
        <f>ROUND($I$97*$H$97,2)</f>
        <v>0</v>
      </c>
      <c r="K97" s="145" t="s">
        <v>130</v>
      </c>
      <c r="L97" s="43"/>
      <c r="M97" s="150"/>
      <c r="N97" s="151" t="s">
        <v>43</v>
      </c>
      <c r="O97" s="24"/>
      <c r="P97" s="152">
        <f>$O$97*$H$97</f>
        <v>0</v>
      </c>
      <c r="Q97" s="152">
        <v>0</v>
      </c>
      <c r="R97" s="152">
        <f>$Q$97*$H$97</f>
        <v>0</v>
      </c>
      <c r="S97" s="152">
        <v>0</v>
      </c>
      <c r="T97" s="153">
        <f>$S$97*$H$97</f>
        <v>0</v>
      </c>
      <c r="AR97" s="85" t="s">
        <v>131</v>
      </c>
      <c r="AT97" s="85" t="s">
        <v>126</v>
      </c>
      <c r="AU97" s="85" t="s">
        <v>79</v>
      </c>
      <c r="AY97" s="6" t="s">
        <v>124</v>
      </c>
      <c r="BE97" s="154">
        <f>IF($N$97="základní",$J$97,0)</f>
        <v>0</v>
      </c>
      <c r="BF97" s="154">
        <f>IF($N$97="snížená",$J$97,0)</f>
        <v>0</v>
      </c>
      <c r="BG97" s="154">
        <f>IF($N$97="zákl. přenesená",$J$97,0)</f>
        <v>0</v>
      </c>
      <c r="BH97" s="154">
        <f>IF($N$97="sníž. přenesená",$J$97,0)</f>
        <v>0</v>
      </c>
      <c r="BI97" s="154">
        <f>IF($N$97="nulová",$J$97,0)</f>
        <v>0</v>
      </c>
      <c r="BJ97" s="85" t="s">
        <v>21</v>
      </c>
      <c r="BK97" s="154">
        <f>ROUND($I$97*$H$97,2)</f>
        <v>0</v>
      </c>
      <c r="BL97" s="85" t="s">
        <v>131</v>
      </c>
      <c r="BM97" s="85" t="s">
        <v>132</v>
      </c>
    </row>
    <row r="98" spans="2:47" s="6" customFormat="1" ht="27" customHeight="1">
      <c r="B98" s="23"/>
      <c r="C98" s="24"/>
      <c r="D98" s="155" t="s">
        <v>133</v>
      </c>
      <c r="E98" s="24"/>
      <c r="F98" s="156" t="s">
        <v>134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133</v>
      </c>
      <c r="AU98" s="6" t="s">
        <v>79</v>
      </c>
    </row>
    <row r="99" spans="2:51" s="6" customFormat="1" ht="15.75" customHeight="1">
      <c r="B99" s="157"/>
      <c r="C99" s="158"/>
      <c r="D99" s="159" t="s">
        <v>135</v>
      </c>
      <c r="E99" s="160"/>
      <c r="F99" s="161" t="s">
        <v>136</v>
      </c>
      <c r="G99" s="158"/>
      <c r="H99" s="160"/>
      <c r="J99" s="158"/>
      <c r="K99" s="158"/>
      <c r="L99" s="162"/>
      <c r="M99" s="163"/>
      <c r="N99" s="158"/>
      <c r="O99" s="158"/>
      <c r="P99" s="158"/>
      <c r="Q99" s="158"/>
      <c r="R99" s="158"/>
      <c r="S99" s="158"/>
      <c r="T99" s="164"/>
      <c r="AT99" s="165" t="s">
        <v>135</v>
      </c>
      <c r="AU99" s="165" t="s">
        <v>79</v>
      </c>
      <c r="AV99" s="166" t="s">
        <v>21</v>
      </c>
      <c r="AW99" s="166" t="s">
        <v>88</v>
      </c>
      <c r="AX99" s="166" t="s">
        <v>72</v>
      </c>
      <c r="AY99" s="165" t="s">
        <v>124</v>
      </c>
    </row>
    <row r="100" spans="2:51" s="6" customFormat="1" ht="15.75" customHeight="1">
      <c r="B100" s="167"/>
      <c r="C100" s="168"/>
      <c r="D100" s="159" t="s">
        <v>135</v>
      </c>
      <c r="E100" s="169"/>
      <c r="F100" s="170" t="s">
        <v>137</v>
      </c>
      <c r="G100" s="168"/>
      <c r="H100" s="171">
        <v>3.2</v>
      </c>
      <c r="J100" s="168"/>
      <c r="K100" s="168"/>
      <c r="L100" s="172"/>
      <c r="M100" s="173"/>
      <c r="N100" s="168"/>
      <c r="O100" s="168"/>
      <c r="P100" s="168"/>
      <c r="Q100" s="168"/>
      <c r="R100" s="168"/>
      <c r="S100" s="168"/>
      <c r="T100" s="174"/>
      <c r="AT100" s="175" t="s">
        <v>135</v>
      </c>
      <c r="AU100" s="175" t="s">
        <v>79</v>
      </c>
      <c r="AV100" s="176" t="s">
        <v>79</v>
      </c>
      <c r="AW100" s="176" t="s">
        <v>88</v>
      </c>
      <c r="AX100" s="176" t="s">
        <v>72</v>
      </c>
      <c r="AY100" s="175" t="s">
        <v>124</v>
      </c>
    </row>
    <row r="101" spans="2:65" s="6" customFormat="1" ht="15.75" customHeight="1">
      <c r="B101" s="23"/>
      <c r="C101" s="143" t="s">
        <v>79</v>
      </c>
      <c r="D101" s="143" t="s">
        <v>126</v>
      </c>
      <c r="E101" s="144" t="s">
        <v>138</v>
      </c>
      <c r="F101" s="145" t="s">
        <v>139</v>
      </c>
      <c r="G101" s="146" t="s">
        <v>129</v>
      </c>
      <c r="H101" s="147">
        <v>3.2</v>
      </c>
      <c r="I101" s="148"/>
      <c r="J101" s="149">
        <f>ROUND($I$101*$H$101,2)</f>
        <v>0</v>
      </c>
      <c r="K101" s="145" t="s">
        <v>130</v>
      </c>
      <c r="L101" s="43"/>
      <c r="M101" s="150"/>
      <c r="N101" s="151" t="s">
        <v>43</v>
      </c>
      <c r="O101" s="24"/>
      <c r="P101" s="152">
        <f>$O$101*$H$101</f>
        <v>0</v>
      </c>
      <c r="Q101" s="152">
        <v>0</v>
      </c>
      <c r="R101" s="152">
        <f>$Q$101*$H$101</f>
        <v>0</v>
      </c>
      <c r="S101" s="152">
        <v>0</v>
      </c>
      <c r="T101" s="153">
        <f>$S$101*$H$101</f>
        <v>0</v>
      </c>
      <c r="AR101" s="85" t="s">
        <v>131</v>
      </c>
      <c r="AT101" s="85" t="s">
        <v>126</v>
      </c>
      <c r="AU101" s="85" t="s">
        <v>79</v>
      </c>
      <c r="AY101" s="6" t="s">
        <v>124</v>
      </c>
      <c r="BE101" s="154">
        <f>IF($N$101="základní",$J$101,0)</f>
        <v>0</v>
      </c>
      <c r="BF101" s="154">
        <f>IF($N$101="snížená",$J$101,0)</f>
        <v>0</v>
      </c>
      <c r="BG101" s="154">
        <f>IF($N$101="zákl. přenesená",$J$101,0)</f>
        <v>0</v>
      </c>
      <c r="BH101" s="154">
        <f>IF($N$101="sníž. přenesená",$J$101,0)</f>
        <v>0</v>
      </c>
      <c r="BI101" s="154">
        <f>IF($N$101="nulová",$J$101,0)</f>
        <v>0</v>
      </c>
      <c r="BJ101" s="85" t="s">
        <v>21</v>
      </c>
      <c r="BK101" s="154">
        <f>ROUND($I$101*$H$101,2)</f>
        <v>0</v>
      </c>
      <c r="BL101" s="85" t="s">
        <v>131</v>
      </c>
      <c r="BM101" s="85" t="s">
        <v>140</v>
      </c>
    </row>
    <row r="102" spans="2:47" s="6" customFormat="1" ht="27" customHeight="1">
      <c r="B102" s="23"/>
      <c r="C102" s="24"/>
      <c r="D102" s="155" t="s">
        <v>133</v>
      </c>
      <c r="E102" s="24"/>
      <c r="F102" s="156" t="s">
        <v>141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133</v>
      </c>
      <c r="AU102" s="6" t="s">
        <v>79</v>
      </c>
    </row>
    <row r="103" spans="2:65" s="6" customFormat="1" ht="15.75" customHeight="1">
      <c r="B103" s="23"/>
      <c r="C103" s="143" t="s">
        <v>142</v>
      </c>
      <c r="D103" s="143" t="s">
        <v>126</v>
      </c>
      <c r="E103" s="144" t="s">
        <v>143</v>
      </c>
      <c r="F103" s="145" t="s">
        <v>144</v>
      </c>
      <c r="G103" s="146" t="s">
        <v>129</v>
      </c>
      <c r="H103" s="147">
        <v>17.787</v>
      </c>
      <c r="I103" s="148"/>
      <c r="J103" s="149">
        <f>ROUND($I$103*$H$103,2)</f>
        <v>0</v>
      </c>
      <c r="K103" s="145" t="s">
        <v>130</v>
      </c>
      <c r="L103" s="43"/>
      <c r="M103" s="150"/>
      <c r="N103" s="151" t="s">
        <v>43</v>
      </c>
      <c r="O103" s="24"/>
      <c r="P103" s="152">
        <f>$O$103*$H$103</f>
        <v>0</v>
      </c>
      <c r="Q103" s="152">
        <v>0</v>
      </c>
      <c r="R103" s="152">
        <f>$Q$103*$H$103</f>
        <v>0</v>
      </c>
      <c r="S103" s="152">
        <v>0</v>
      </c>
      <c r="T103" s="153">
        <f>$S$103*$H$103</f>
        <v>0</v>
      </c>
      <c r="AR103" s="85" t="s">
        <v>131</v>
      </c>
      <c r="AT103" s="85" t="s">
        <v>126</v>
      </c>
      <c r="AU103" s="85" t="s">
        <v>79</v>
      </c>
      <c r="AY103" s="6" t="s">
        <v>124</v>
      </c>
      <c r="BE103" s="154">
        <f>IF($N$103="základní",$J$103,0)</f>
        <v>0</v>
      </c>
      <c r="BF103" s="154">
        <f>IF($N$103="snížená",$J$103,0)</f>
        <v>0</v>
      </c>
      <c r="BG103" s="154">
        <f>IF($N$103="zákl. přenesená",$J$103,0)</f>
        <v>0</v>
      </c>
      <c r="BH103" s="154">
        <f>IF($N$103="sníž. přenesená",$J$103,0)</f>
        <v>0</v>
      </c>
      <c r="BI103" s="154">
        <f>IF($N$103="nulová",$J$103,0)</f>
        <v>0</v>
      </c>
      <c r="BJ103" s="85" t="s">
        <v>21</v>
      </c>
      <c r="BK103" s="154">
        <f>ROUND($I$103*$H$103,2)</f>
        <v>0</v>
      </c>
      <c r="BL103" s="85" t="s">
        <v>131</v>
      </c>
      <c r="BM103" s="85" t="s">
        <v>145</v>
      </c>
    </row>
    <row r="104" spans="2:47" s="6" customFormat="1" ht="27" customHeight="1">
      <c r="B104" s="23"/>
      <c r="C104" s="24"/>
      <c r="D104" s="155" t="s">
        <v>133</v>
      </c>
      <c r="E104" s="24"/>
      <c r="F104" s="156" t="s">
        <v>146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133</v>
      </c>
      <c r="AU104" s="6" t="s">
        <v>79</v>
      </c>
    </row>
    <row r="105" spans="2:51" s="6" customFormat="1" ht="15.75" customHeight="1">
      <c r="B105" s="167"/>
      <c r="C105" s="168"/>
      <c r="D105" s="159" t="s">
        <v>135</v>
      </c>
      <c r="E105" s="169"/>
      <c r="F105" s="170" t="s">
        <v>147</v>
      </c>
      <c r="G105" s="168"/>
      <c r="H105" s="171">
        <v>17.787</v>
      </c>
      <c r="J105" s="168"/>
      <c r="K105" s="168"/>
      <c r="L105" s="172"/>
      <c r="M105" s="173"/>
      <c r="N105" s="168"/>
      <c r="O105" s="168"/>
      <c r="P105" s="168"/>
      <c r="Q105" s="168"/>
      <c r="R105" s="168"/>
      <c r="S105" s="168"/>
      <c r="T105" s="174"/>
      <c r="AT105" s="175" t="s">
        <v>135</v>
      </c>
      <c r="AU105" s="175" t="s">
        <v>79</v>
      </c>
      <c r="AV105" s="176" t="s">
        <v>79</v>
      </c>
      <c r="AW105" s="176" t="s">
        <v>88</v>
      </c>
      <c r="AX105" s="176" t="s">
        <v>72</v>
      </c>
      <c r="AY105" s="175" t="s">
        <v>124</v>
      </c>
    </row>
    <row r="106" spans="2:65" s="6" customFormat="1" ht="15.75" customHeight="1">
      <c r="B106" s="23"/>
      <c r="C106" s="143" t="s">
        <v>131</v>
      </c>
      <c r="D106" s="143" t="s">
        <v>126</v>
      </c>
      <c r="E106" s="144" t="s">
        <v>148</v>
      </c>
      <c r="F106" s="145" t="s">
        <v>149</v>
      </c>
      <c r="G106" s="146" t="s">
        <v>129</v>
      </c>
      <c r="H106" s="147">
        <v>17.787</v>
      </c>
      <c r="I106" s="148"/>
      <c r="J106" s="149">
        <f>ROUND($I$106*$H$106,2)</f>
        <v>0</v>
      </c>
      <c r="K106" s="145" t="s">
        <v>130</v>
      </c>
      <c r="L106" s="43"/>
      <c r="M106" s="150"/>
      <c r="N106" s="151" t="s">
        <v>43</v>
      </c>
      <c r="O106" s="24"/>
      <c r="P106" s="152">
        <f>$O$106*$H$106</f>
        <v>0</v>
      </c>
      <c r="Q106" s="152">
        <v>0</v>
      </c>
      <c r="R106" s="152">
        <f>$Q$106*$H$106</f>
        <v>0</v>
      </c>
      <c r="S106" s="152">
        <v>0</v>
      </c>
      <c r="T106" s="153">
        <f>$S$106*$H$106</f>
        <v>0</v>
      </c>
      <c r="AR106" s="85" t="s">
        <v>131</v>
      </c>
      <c r="AT106" s="85" t="s">
        <v>126</v>
      </c>
      <c r="AU106" s="85" t="s">
        <v>79</v>
      </c>
      <c r="AY106" s="6" t="s">
        <v>124</v>
      </c>
      <c r="BE106" s="154">
        <f>IF($N$106="základní",$J$106,0)</f>
        <v>0</v>
      </c>
      <c r="BF106" s="154">
        <f>IF($N$106="snížená",$J$106,0)</f>
        <v>0</v>
      </c>
      <c r="BG106" s="154">
        <f>IF($N$106="zákl. přenesená",$J$106,0)</f>
        <v>0</v>
      </c>
      <c r="BH106" s="154">
        <f>IF($N$106="sníž. přenesená",$J$106,0)</f>
        <v>0</v>
      </c>
      <c r="BI106" s="154">
        <f>IF($N$106="nulová",$J$106,0)</f>
        <v>0</v>
      </c>
      <c r="BJ106" s="85" t="s">
        <v>21</v>
      </c>
      <c r="BK106" s="154">
        <f>ROUND($I$106*$H$106,2)</f>
        <v>0</v>
      </c>
      <c r="BL106" s="85" t="s">
        <v>131</v>
      </c>
      <c r="BM106" s="85" t="s">
        <v>150</v>
      </c>
    </row>
    <row r="107" spans="2:47" s="6" customFormat="1" ht="27" customHeight="1">
      <c r="B107" s="23"/>
      <c r="C107" s="24"/>
      <c r="D107" s="155" t="s">
        <v>133</v>
      </c>
      <c r="E107" s="24"/>
      <c r="F107" s="156" t="s">
        <v>151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133</v>
      </c>
      <c r="AU107" s="6" t="s">
        <v>79</v>
      </c>
    </row>
    <row r="108" spans="2:65" s="6" customFormat="1" ht="15.75" customHeight="1">
      <c r="B108" s="23"/>
      <c r="C108" s="143" t="s">
        <v>152</v>
      </c>
      <c r="D108" s="143" t="s">
        <v>126</v>
      </c>
      <c r="E108" s="144" t="s">
        <v>153</v>
      </c>
      <c r="F108" s="145" t="s">
        <v>154</v>
      </c>
      <c r="G108" s="146" t="s">
        <v>129</v>
      </c>
      <c r="H108" s="147">
        <v>33.58</v>
      </c>
      <c r="I108" s="148"/>
      <c r="J108" s="149">
        <f>ROUND($I$108*$H$108,2)</f>
        <v>0</v>
      </c>
      <c r="K108" s="145" t="s">
        <v>130</v>
      </c>
      <c r="L108" s="43"/>
      <c r="M108" s="150"/>
      <c r="N108" s="151" t="s">
        <v>43</v>
      </c>
      <c r="O108" s="24"/>
      <c r="P108" s="152">
        <f>$O$108*$H$108</f>
        <v>0</v>
      </c>
      <c r="Q108" s="152">
        <v>0</v>
      </c>
      <c r="R108" s="152">
        <f>$Q$108*$H$108</f>
        <v>0</v>
      </c>
      <c r="S108" s="152">
        <v>0</v>
      </c>
      <c r="T108" s="153">
        <f>$S$108*$H$108</f>
        <v>0</v>
      </c>
      <c r="AR108" s="85" t="s">
        <v>131</v>
      </c>
      <c r="AT108" s="85" t="s">
        <v>126</v>
      </c>
      <c r="AU108" s="85" t="s">
        <v>79</v>
      </c>
      <c r="AY108" s="6" t="s">
        <v>124</v>
      </c>
      <c r="BE108" s="154">
        <f>IF($N$108="základní",$J$108,0)</f>
        <v>0</v>
      </c>
      <c r="BF108" s="154">
        <f>IF($N$108="snížená",$J$108,0)</f>
        <v>0</v>
      </c>
      <c r="BG108" s="154">
        <f>IF($N$108="zákl. přenesená",$J$108,0)</f>
        <v>0</v>
      </c>
      <c r="BH108" s="154">
        <f>IF($N$108="sníž. přenesená",$J$108,0)</f>
        <v>0</v>
      </c>
      <c r="BI108" s="154">
        <f>IF($N$108="nulová",$J$108,0)</f>
        <v>0</v>
      </c>
      <c r="BJ108" s="85" t="s">
        <v>21</v>
      </c>
      <c r="BK108" s="154">
        <f>ROUND($I$108*$H$108,2)</f>
        <v>0</v>
      </c>
      <c r="BL108" s="85" t="s">
        <v>131</v>
      </c>
      <c r="BM108" s="85" t="s">
        <v>155</v>
      </c>
    </row>
    <row r="109" spans="2:47" s="6" customFormat="1" ht="27" customHeight="1">
      <c r="B109" s="23"/>
      <c r="C109" s="24"/>
      <c r="D109" s="155" t="s">
        <v>133</v>
      </c>
      <c r="E109" s="24"/>
      <c r="F109" s="156" t="s">
        <v>156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133</v>
      </c>
      <c r="AU109" s="6" t="s">
        <v>79</v>
      </c>
    </row>
    <row r="110" spans="2:51" s="6" customFormat="1" ht="15.75" customHeight="1">
      <c r="B110" s="157"/>
      <c r="C110" s="158"/>
      <c r="D110" s="159" t="s">
        <v>135</v>
      </c>
      <c r="E110" s="160"/>
      <c r="F110" s="161" t="s">
        <v>157</v>
      </c>
      <c r="G110" s="158"/>
      <c r="H110" s="160"/>
      <c r="J110" s="158"/>
      <c r="K110" s="158"/>
      <c r="L110" s="162"/>
      <c r="M110" s="163"/>
      <c r="N110" s="158"/>
      <c r="O110" s="158"/>
      <c r="P110" s="158"/>
      <c r="Q110" s="158"/>
      <c r="R110" s="158"/>
      <c r="S110" s="158"/>
      <c r="T110" s="164"/>
      <c r="AT110" s="165" t="s">
        <v>135</v>
      </c>
      <c r="AU110" s="165" t="s">
        <v>79</v>
      </c>
      <c r="AV110" s="166" t="s">
        <v>21</v>
      </c>
      <c r="AW110" s="166" t="s">
        <v>88</v>
      </c>
      <c r="AX110" s="166" t="s">
        <v>72</v>
      </c>
      <c r="AY110" s="165" t="s">
        <v>124</v>
      </c>
    </row>
    <row r="111" spans="2:51" s="6" customFormat="1" ht="15.75" customHeight="1">
      <c r="B111" s="167"/>
      <c r="C111" s="168"/>
      <c r="D111" s="159" t="s">
        <v>135</v>
      </c>
      <c r="E111" s="169"/>
      <c r="F111" s="170" t="s">
        <v>158</v>
      </c>
      <c r="G111" s="168"/>
      <c r="H111" s="171">
        <v>5.12</v>
      </c>
      <c r="J111" s="168"/>
      <c r="K111" s="168"/>
      <c r="L111" s="172"/>
      <c r="M111" s="173"/>
      <c r="N111" s="168"/>
      <c r="O111" s="168"/>
      <c r="P111" s="168"/>
      <c r="Q111" s="168"/>
      <c r="R111" s="168"/>
      <c r="S111" s="168"/>
      <c r="T111" s="174"/>
      <c r="AT111" s="175" t="s">
        <v>135</v>
      </c>
      <c r="AU111" s="175" t="s">
        <v>79</v>
      </c>
      <c r="AV111" s="176" t="s">
        <v>79</v>
      </c>
      <c r="AW111" s="176" t="s">
        <v>88</v>
      </c>
      <c r="AX111" s="176" t="s">
        <v>72</v>
      </c>
      <c r="AY111" s="175" t="s">
        <v>124</v>
      </c>
    </row>
    <row r="112" spans="2:51" s="6" customFormat="1" ht="15.75" customHeight="1">
      <c r="B112" s="167"/>
      <c r="C112" s="168"/>
      <c r="D112" s="159" t="s">
        <v>135</v>
      </c>
      <c r="E112" s="169"/>
      <c r="F112" s="170" t="s">
        <v>159</v>
      </c>
      <c r="G112" s="168"/>
      <c r="H112" s="171">
        <v>28.46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135</v>
      </c>
      <c r="AU112" s="175" t="s">
        <v>79</v>
      </c>
      <c r="AV112" s="176" t="s">
        <v>79</v>
      </c>
      <c r="AW112" s="176" t="s">
        <v>88</v>
      </c>
      <c r="AX112" s="176" t="s">
        <v>72</v>
      </c>
      <c r="AY112" s="175" t="s">
        <v>124</v>
      </c>
    </row>
    <row r="113" spans="2:65" s="6" customFormat="1" ht="15.75" customHeight="1">
      <c r="B113" s="23"/>
      <c r="C113" s="143" t="s">
        <v>160</v>
      </c>
      <c r="D113" s="143" t="s">
        <v>126</v>
      </c>
      <c r="E113" s="144" t="s">
        <v>161</v>
      </c>
      <c r="F113" s="145" t="s">
        <v>162</v>
      </c>
      <c r="G113" s="146" t="s">
        <v>129</v>
      </c>
      <c r="H113" s="147">
        <v>16.79</v>
      </c>
      <c r="I113" s="148"/>
      <c r="J113" s="149">
        <f>ROUND($I$113*$H$113,2)</f>
        <v>0</v>
      </c>
      <c r="K113" s="145" t="s">
        <v>130</v>
      </c>
      <c r="L113" s="43"/>
      <c r="M113" s="150"/>
      <c r="N113" s="151" t="s">
        <v>43</v>
      </c>
      <c r="O113" s="24"/>
      <c r="P113" s="152">
        <f>$O$113*$H$113</f>
        <v>0</v>
      </c>
      <c r="Q113" s="152">
        <v>0</v>
      </c>
      <c r="R113" s="152">
        <f>$Q$113*$H$113</f>
        <v>0</v>
      </c>
      <c r="S113" s="152">
        <v>0</v>
      </c>
      <c r="T113" s="153">
        <f>$S$113*$H$113</f>
        <v>0</v>
      </c>
      <c r="AR113" s="85" t="s">
        <v>131</v>
      </c>
      <c r="AT113" s="85" t="s">
        <v>126</v>
      </c>
      <c r="AU113" s="85" t="s">
        <v>79</v>
      </c>
      <c r="AY113" s="6" t="s">
        <v>124</v>
      </c>
      <c r="BE113" s="154">
        <f>IF($N$113="základní",$J$113,0)</f>
        <v>0</v>
      </c>
      <c r="BF113" s="154">
        <f>IF($N$113="snížená",$J$113,0)</f>
        <v>0</v>
      </c>
      <c r="BG113" s="154">
        <f>IF($N$113="zákl. přenesená",$J$113,0)</f>
        <v>0</v>
      </c>
      <c r="BH113" s="154">
        <f>IF($N$113="sníž. přenesená",$J$113,0)</f>
        <v>0</v>
      </c>
      <c r="BI113" s="154">
        <f>IF($N$113="nulová",$J$113,0)</f>
        <v>0</v>
      </c>
      <c r="BJ113" s="85" t="s">
        <v>21</v>
      </c>
      <c r="BK113" s="154">
        <f>ROUND($I$113*$H$113,2)</f>
        <v>0</v>
      </c>
      <c r="BL113" s="85" t="s">
        <v>131</v>
      </c>
      <c r="BM113" s="85" t="s">
        <v>163</v>
      </c>
    </row>
    <row r="114" spans="2:47" s="6" customFormat="1" ht="16.5" customHeight="1">
      <c r="B114" s="23"/>
      <c r="C114" s="24"/>
      <c r="D114" s="155" t="s">
        <v>133</v>
      </c>
      <c r="E114" s="24"/>
      <c r="F114" s="156" t="s">
        <v>164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133</v>
      </c>
      <c r="AU114" s="6" t="s">
        <v>79</v>
      </c>
    </row>
    <row r="115" spans="2:51" s="6" customFormat="1" ht="15.75" customHeight="1">
      <c r="B115" s="167"/>
      <c r="C115" s="168"/>
      <c r="D115" s="159" t="s">
        <v>135</v>
      </c>
      <c r="E115" s="169"/>
      <c r="F115" s="170" t="s">
        <v>165</v>
      </c>
      <c r="G115" s="168"/>
      <c r="H115" s="171">
        <v>2.56</v>
      </c>
      <c r="J115" s="168"/>
      <c r="K115" s="168"/>
      <c r="L115" s="172"/>
      <c r="M115" s="173"/>
      <c r="N115" s="168"/>
      <c r="O115" s="168"/>
      <c r="P115" s="168"/>
      <c r="Q115" s="168"/>
      <c r="R115" s="168"/>
      <c r="S115" s="168"/>
      <c r="T115" s="174"/>
      <c r="AT115" s="175" t="s">
        <v>135</v>
      </c>
      <c r="AU115" s="175" t="s">
        <v>79</v>
      </c>
      <c r="AV115" s="176" t="s">
        <v>79</v>
      </c>
      <c r="AW115" s="176" t="s">
        <v>88</v>
      </c>
      <c r="AX115" s="176" t="s">
        <v>72</v>
      </c>
      <c r="AY115" s="175" t="s">
        <v>124</v>
      </c>
    </row>
    <row r="116" spans="2:51" s="6" customFormat="1" ht="15.75" customHeight="1">
      <c r="B116" s="167"/>
      <c r="C116" s="168"/>
      <c r="D116" s="159" t="s">
        <v>135</v>
      </c>
      <c r="E116" s="169"/>
      <c r="F116" s="170" t="s">
        <v>166</v>
      </c>
      <c r="G116" s="168"/>
      <c r="H116" s="171">
        <v>14.23</v>
      </c>
      <c r="J116" s="168"/>
      <c r="K116" s="168"/>
      <c r="L116" s="172"/>
      <c r="M116" s="173"/>
      <c r="N116" s="168"/>
      <c r="O116" s="168"/>
      <c r="P116" s="168"/>
      <c r="Q116" s="168"/>
      <c r="R116" s="168"/>
      <c r="S116" s="168"/>
      <c r="T116" s="174"/>
      <c r="AT116" s="175" t="s">
        <v>135</v>
      </c>
      <c r="AU116" s="175" t="s">
        <v>79</v>
      </c>
      <c r="AV116" s="176" t="s">
        <v>79</v>
      </c>
      <c r="AW116" s="176" t="s">
        <v>88</v>
      </c>
      <c r="AX116" s="176" t="s">
        <v>72</v>
      </c>
      <c r="AY116" s="175" t="s">
        <v>124</v>
      </c>
    </row>
    <row r="117" spans="2:65" s="6" customFormat="1" ht="15.75" customHeight="1">
      <c r="B117" s="23"/>
      <c r="C117" s="143" t="s">
        <v>167</v>
      </c>
      <c r="D117" s="143" t="s">
        <v>126</v>
      </c>
      <c r="E117" s="144" t="s">
        <v>168</v>
      </c>
      <c r="F117" s="145" t="s">
        <v>169</v>
      </c>
      <c r="G117" s="146" t="s">
        <v>129</v>
      </c>
      <c r="H117" s="147">
        <v>16.79</v>
      </c>
      <c r="I117" s="148"/>
      <c r="J117" s="149">
        <f>ROUND($I$117*$H$117,2)</f>
        <v>0</v>
      </c>
      <c r="K117" s="145" t="s">
        <v>130</v>
      </c>
      <c r="L117" s="43"/>
      <c r="M117" s="150"/>
      <c r="N117" s="151" t="s">
        <v>43</v>
      </c>
      <c r="O117" s="24"/>
      <c r="P117" s="152">
        <f>$O$117*$H$117</f>
        <v>0</v>
      </c>
      <c r="Q117" s="152">
        <v>0</v>
      </c>
      <c r="R117" s="152">
        <f>$Q$117*$H$117</f>
        <v>0</v>
      </c>
      <c r="S117" s="152">
        <v>0</v>
      </c>
      <c r="T117" s="153">
        <f>$S$117*$H$117</f>
        <v>0</v>
      </c>
      <c r="AR117" s="85" t="s">
        <v>131</v>
      </c>
      <c r="AT117" s="85" t="s">
        <v>126</v>
      </c>
      <c r="AU117" s="85" t="s">
        <v>79</v>
      </c>
      <c r="AY117" s="6" t="s">
        <v>124</v>
      </c>
      <c r="BE117" s="154">
        <f>IF($N$117="základní",$J$117,0)</f>
        <v>0</v>
      </c>
      <c r="BF117" s="154">
        <f>IF($N$117="snížená",$J$117,0)</f>
        <v>0</v>
      </c>
      <c r="BG117" s="154">
        <f>IF($N$117="zákl. přenesená",$J$117,0)</f>
        <v>0</v>
      </c>
      <c r="BH117" s="154">
        <f>IF($N$117="sníž. přenesená",$J$117,0)</f>
        <v>0</v>
      </c>
      <c r="BI117" s="154">
        <f>IF($N$117="nulová",$J$117,0)</f>
        <v>0</v>
      </c>
      <c r="BJ117" s="85" t="s">
        <v>21</v>
      </c>
      <c r="BK117" s="154">
        <f>ROUND($I$117*$H$117,2)</f>
        <v>0</v>
      </c>
      <c r="BL117" s="85" t="s">
        <v>131</v>
      </c>
      <c r="BM117" s="85" t="s">
        <v>170</v>
      </c>
    </row>
    <row r="118" spans="2:47" s="6" customFormat="1" ht="27" customHeight="1">
      <c r="B118" s="23"/>
      <c r="C118" s="24"/>
      <c r="D118" s="155" t="s">
        <v>133</v>
      </c>
      <c r="E118" s="24"/>
      <c r="F118" s="156" t="s">
        <v>171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133</v>
      </c>
      <c r="AU118" s="6" t="s">
        <v>79</v>
      </c>
    </row>
    <row r="119" spans="2:51" s="6" customFormat="1" ht="15.75" customHeight="1">
      <c r="B119" s="167"/>
      <c r="C119" s="168"/>
      <c r="D119" s="159" t="s">
        <v>135</v>
      </c>
      <c r="E119" s="169"/>
      <c r="F119" s="170" t="s">
        <v>165</v>
      </c>
      <c r="G119" s="168"/>
      <c r="H119" s="171">
        <v>2.56</v>
      </c>
      <c r="J119" s="168"/>
      <c r="K119" s="168"/>
      <c r="L119" s="172"/>
      <c r="M119" s="173"/>
      <c r="N119" s="168"/>
      <c r="O119" s="168"/>
      <c r="P119" s="168"/>
      <c r="Q119" s="168"/>
      <c r="R119" s="168"/>
      <c r="S119" s="168"/>
      <c r="T119" s="174"/>
      <c r="AT119" s="175" t="s">
        <v>135</v>
      </c>
      <c r="AU119" s="175" t="s">
        <v>79</v>
      </c>
      <c r="AV119" s="176" t="s">
        <v>79</v>
      </c>
      <c r="AW119" s="176" t="s">
        <v>88</v>
      </c>
      <c r="AX119" s="176" t="s">
        <v>72</v>
      </c>
      <c r="AY119" s="175" t="s">
        <v>124</v>
      </c>
    </row>
    <row r="120" spans="2:51" s="6" customFormat="1" ht="15.75" customHeight="1">
      <c r="B120" s="167"/>
      <c r="C120" s="168"/>
      <c r="D120" s="159" t="s">
        <v>135</v>
      </c>
      <c r="E120" s="169"/>
      <c r="F120" s="170" t="s">
        <v>166</v>
      </c>
      <c r="G120" s="168"/>
      <c r="H120" s="171">
        <v>14.23</v>
      </c>
      <c r="J120" s="168"/>
      <c r="K120" s="168"/>
      <c r="L120" s="172"/>
      <c r="M120" s="173"/>
      <c r="N120" s="168"/>
      <c r="O120" s="168"/>
      <c r="P120" s="168"/>
      <c r="Q120" s="168"/>
      <c r="R120" s="168"/>
      <c r="S120" s="168"/>
      <c r="T120" s="174"/>
      <c r="AT120" s="175" t="s">
        <v>135</v>
      </c>
      <c r="AU120" s="175" t="s">
        <v>79</v>
      </c>
      <c r="AV120" s="176" t="s">
        <v>79</v>
      </c>
      <c r="AW120" s="176" t="s">
        <v>88</v>
      </c>
      <c r="AX120" s="176" t="s">
        <v>72</v>
      </c>
      <c r="AY120" s="175" t="s">
        <v>124</v>
      </c>
    </row>
    <row r="121" spans="2:65" s="6" customFormat="1" ht="15.75" customHeight="1">
      <c r="B121" s="23"/>
      <c r="C121" s="143" t="s">
        <v>172</v>
      </c>
      <c r="D121" s="143" t="s">
        <v>126</v>
      </c>
      <c r="E121" s="144" t="s">
        <v>173</v>
      </c>
      <c r="F121" s="145" t="s">
        <v>174</v>
      </c>
      <c r="G121" s="146" t="s">
        <v>129</v>
      </c>
      <c r="H121" s="147">
        <v>4.197</v>
      </c>
      <c r="I121" s="148"/>
      <c r="J121" s="149">
        <f>ROUND($I$121*$H$121,2)</f>
        <v>0</v>
      </c>
      <c r="K121" s="145" t="s">
        <v>130</v>
      </c>
      <c r="L121" s="43"/>
      <c r="M121" s="150"/>
      <c r="N121" s="151" t="s">
        <v>43</v>
      </c>
      <c r="O121" s="24"/>
      <c r="P121" s="152">
        <f>$O$121*$H$121</f>
        <v>0</v>
      </c>
      <c r="Q121" s="152">
        <v>0</v>
      </c>
      <c r="R121" s="152">
        <f>$Q$121*$H$121</f>
        <v>0</v>
      </c>
      <c r="S121" s="152">
        <v>0</v>
      </c>
      <c r="T121" s="153">
        <f>$S$121*$H$121</f>
        <v>0</v>
      </c>
      <c r="AR121" s="85" t="s">
        <v>131</v>
      </c>
      <c r="AT121" s="85" t="s">
        <v>126</v>
      </c>
      <c r="AU121" s="85" t="s">
        <v>79</v>
      </c>
      <c r="AY121" s="6" t="s">
        <v>124</v>
      </c>
      <c r="BE121" s="154">
        <f>IF($N$121="základní",$J$121,0)</f>
        <v>0</v>
      </c>
      <c r="BF121" s="154">
        <f>IF($N$121="snížená",$J$121,0)</f>
        <v>0</v>
      </c>
      <c r="BG121" s="154">
        <f>IF($N$121="zákl. přenesená",$J$121,0)</f>
        <v>0</v>
      </c>
      <c r="BH121" s="154">
        <f>IF($N$121="sníž. přenesená",$J$121,0)</f>
        <v>0</v>
      </c>
      <c r="BI121" s="154">
        <f>IF($N$121="nulová",$J$121,0)</f>
        <v>0</v>
      </c>
      <c r="BJ121" s="85" t="s">
        <v>21</v>
      </c>
      <c r="BK121" s="154">
        <f>ROUND($I$121*$H$121,2)</f>
        <v>0</v>
      </c>
      <c r="BL121" s="85" t="s">
        <v>131</v>
      </c>
      <c r="BM121" s="85" t="s">
        <v>175</v>
      </c>
    </row>
    <row r="122" spans="2:47" s="6" customFormat="1" ht="27" customHeight="1">
      <c r="B122" s="23"/>
      <c r="C122" s="24"/>
      <c r="D122" s="155" t="s">
        <v>133</v>
      </c>
      <c r="E122" s="24"/>
      <c r="F122" s="156" t="s">
        <v>176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133</v>
      </c>
      <c r="AU122" s="6" t="s">
        <v>79</v>
      </c>
    </row>
    <row r="123" spans="2:51" s="6" customFormat="1" ht="15.75" customHeight="1">
      <c r="B123" s="167"/>
      <c r="C123" s="168"/>
      <c r="D123" s="159" t="s">
        <v>135</v>
      </c>
      <c r="E123" s="169"/>
      <c r="F123" s="170" t="s">
        <v>177</v>
      </c>
      <c r="G123" s="168"/>
      <c r="H123" s="171">
        <v>4.197</v>
      </c>
      <c r="J123" s="168"/>
      <c r="K123" s="168"/>
      <c r="L123" s="172"/>
      <c r="M123" s="173"/>
      <c r="N123" s="168"/>
      <c r="O123" s="168"/>
      <c r="P123" s="168"/>
      <c r="Q123" s="168"/>
      <c r="R123" s="168"/>
      <c r="S123" s="168"/>
      <c r="T123" s="174"/>
      <c r="AT123" s="175" t="s">
        <v>135</v>
      </c>
      <c r="AU123" s="175" t="s">
        <v>79</v>
      </c>
      <c r="AV123" s="176" t="s">
        <v>79</v>
      </c>
      <c r="AW123" s="176" t="s">
        <v>88</v>
      </c>
      <c r="AX123" s="176" t="s">
        <v>72</v>
      </c>
      <c r="AY123" s="175" t="s">
        <v>124</v>
      </c>
    </row>
    <row r="124" spans="2:65" s="6" customFormat="1" ht="15.75" customHeight="1">
      <c r="B124" s="23"/>
      <c r="C124" s="143" t="s">
        <v>178</v>
      </c>
      <c r="D124" s="143" t="s">
        <v>126</v>
      </c>
      <c r="E124" s="144" t="s">
        <v>179</v>
      </c>
      <c r="F124" s="145" t="s">
        <v>180</v>
      </c>
      <c r="G124" s="146" t="s">
        <v>129</v>
      </c>
      <c r="H124" s="147">
        <v>20.985</v>
      </c>
      <c r="I124" s="148"/>
      <c r="J124" s="149">
        <f>ROUND($I$124*$H$124,2)</f>
        <v>0</v>
      </c>
      <c r="K124" s="145" t="s">
        <v>130</v>
      </c>
      <c r="L124" s="43"/>
      <c r="M124" s="150"/>
      <c r="N124" s="151" t="s">
        <v>43</v>
      </c>
      <c r="O124" s="24"/>
      <c r="P124" s="152">
        <f>$O$124*$H$124</f>
        <v>0</v>
      </c>
      <c r="Q124" s="152">
        <v>0</v>
      </c>
      <c r="R124" s="152">
        <f>$Q$124*$H$124</f>
        <v>0</v>
      </c>
      <c r="S124" s="152">
        <v>0</v>
      </c>
      <c r="T124" s="153">
        <f>$S$124*$H$124</f>
        <v>0</v>
      </c>
      <c r="AR124" s="85" t="s">
        <v>131</v>
      </c>
      <c r="AT124" s="85" t="s">
        <v>126</v>
      </c>
      <c r="AU124" s="85" t="s">
        <v>79</v>
      </c>
      <c r="AY124" s="6" t="s">
        <v>124</v>
      </c>
      <c r="BE124" s="154">
        <f>IF($N$124="základní",$J$124,0)</f>
        <v>0</v>
      </c>
      <c r="BF124" s="154">
        <f>IF($N$124="snížená",$J$124,0)</f>
        <v>0</v>
      </c>
      <c r="BG124" s="154">
        <f>IF($N$124="zákl. přenesená",$J$124,0)</f>
        <v>0</v>
      </c>
      <c r="BH124" s="154">
        <f>IF($N$124="sníž. přenesená",$J$124,0)</f>
        <v>0</v>
      </c>
      <c r="BI124" s="154">
        <f>IF($N$124="nulová",$J$124,0)</f>
        <v>0</v>
      </c>
      <c r="BJ124" s="85" t="s">
        <v>21</v>
      </c>
      <c r="BK124" s="154">
        <f>ROUND($I$124*$H$124,2)</f>
        <v>0</v>
      </c>
      <c r="BL124" s="85" t="s">
        <v>131</v>
      </c>
      <c r="BM124" s="85" t="s">
        <v>181</v>
      </c>
    </row>
    <row r="125" spans="2:47" s="6" customFormat="1" ht="27" customHeight="1">
      <c r="B125" s="23"/>
      <c r="C125" s="24"/>
      <c r="D125" s="155" t="s">
        <v>133</v>
      </c>
      <c r="E125" s="24"/>
      <c r="F125" s="156" t="s">
        <v>182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133</v>
      </c>
      <c r="AU125" s="6" t="s">
        <v>79</v>
      </c>
    </row>
    <row r="126" spans="2:51" s="6" customFormat="1" ht="15.75" customHeight="1">
      <c r="B126" s="167"/>
      <c r="C126" s="168"/>
      <c r="D126" s="159" t="s">
        <v>135</v>
      </c>
      <c r="E126" s="168"/>
      <c r="F126" s="170" t="s">
        <v>183</v>
      </c>
      <c r="G126" s="168"/>
      <c r="H126" s="171">
        <v>20.985</v>
      </c>
      <c r="J126" s="168"/>
      <c r="K126" s="168"/>
      <c r="L126" s="172"/>
      <c r="M126" s="173"/>
      <c r="N126" s="168"/>
      <c r="O126" s="168"/>
      <c r="P126" s="168"/>
      <c r="Q126" s="168"/>
      <c r="R126" s="168"/>
      <c r="S126" s="168"/>
      <c r="T126" s="174"/>
      <c r="AT126" s="175" t="s">
        <v>135</v>
      </c>
      <c r="AU126" s="175" t="s">
        <v>79</v>
      </c>
      <c r="AV126" s="176" t="s">
        <v>79</v>
      </c>
      <c r="AW126" s="176" t="s">
        <v>72</v>
      </c>
      <c r="AX126" s="176" t="s">
        <v>21</v>
      </c>
      <c r="AY126" s="175" t="s">
        <v>124</v>
      </c>
    </row>
    <row r="127" spans="2:65" s="6" customFormat="1" ht="15.75" customHeight="1">
      <c r="B127" s="23"/>
      <c r="C127" s="143" t="s">
        <v>26</v>
      </c>
      <c r="D127" s="143" t="s">
        <v>126</v>
      </c>
      <c r="E127" s="144" t="s">
        <v>184</v>
      </c>
      <c r="F127" s="145" t="s">
        <v>185</v>
      </c>
      <c r="G127" s="146" t="s">
        <v>129</v>
      </c>
      <c r="H127" s="147">
        <v>4.197</v>
      </c>
      <c r="I127" s="148"/>
      <c r="J127" s="149">
        <f>ROUND($I$127*$H$127,2)</f>
        <v>0</v>
      </c>
      <c r="K127" s="145" t="s">
        <v>130</v>
      </c>
      <c r="L127" s="43"/>
      <c r="M127" s="150"/>
      <c r="N127" s="151" t="s">
        <v>43</v>
      </c>
      <c r="O127" s="24"/>
      <c r="P127" s="152">
        <f>$O$127*$H$127</f>
        <v>0</v>
      </c>
      <c r="Q127" s="152">
        <v>0</v>
      </c>
      <c r="R127" s="152">
        <f>$Q$127*$H$127</f>
        <v>0</v>
      </c>
      <c r="S127" s="152">
        <v>0</v>
      </c>
      <c r="T127" s="153">
        <f>$S$127*$H$127</f>
        <v>0</v>
      </c>
      <c r="AR127" s="85" t="s">
        <v>131</v>
      </c>
      <c r="AT127" s="85" t="s">
        <v>126</v>
      </c>
      <c r="AU127" s="85" t="s">
        <v>79</v>
      </c>
      <c r="AY127" s="6" t="s">
        <v>124</v>
      </c>
      <c r="BE127" s="154">
        <f>IF($N$127="základní",$J$127,0)</f>
        <v>0</v>
      </c>
      <c r="BF127" s="154">
        <f>IF($N$127="snížená",$J$127,0)</f>
        <v>0</v>
      </c>
      <c r="BG127" s="154">
        <f>IF($N$127="zákl. přenesená",$J$127,0)</f>
        <v>0</v>
      </c>
      <c r="BH127" s="154">
        <f>IF($N$127="sníž. přenesená",$J$127,0)</f>
        <v>0</v>
      </c>
      <c r="BI127" s="154">
        <f>IF($N$127="nulová",$J$127,0)</f>
        <v>0</v>
      </c>
      <c r="BJ127" s="85" t="s">
        <v>21</v>
      </c>
      <c r="BK127" s="154">
        <f>ROUND($I$127*$H$127,2)</f>
        <v>0</v>
      </c>
      <c r="BL127" s="85" t="s">
        <v>131</v>
      </c>
      <c r="BM127" s="85" t="s">
        <v>186</v>
      </c>
    </row>
    <row r="128" spans="2:47" s="6" customFormat="1" ht="16.5" customHeight="1">
      <c r="B128" s="23"/>
      <c r="C128" s="24"/>
      <c r="D128" s="155" t="s">
        <v>133</v>
      </c>
      <c r="E128" s="24"/>
      <c r="F128" s="156" t="s">
        <v>185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133</v>
      </c>
      <c r="AU128" s="6" t="s">
        <v>79</v>
      </c>
    </row>
    <row r="129" spans="2:65" s="6" customFormat="1" ht="15.75" customHeight="1">
      <c r="B129" s="23"/>
      <c r="C129" s="143" t="s">
        <v>187</v>
      </c>
      <c r="D129" s="143" t="s">
        <v>126</v>
      </c>
      <c r="E129" s="144" t="s">
        <v>188</v>
      </c>
      <c r="F129" s="145" t="s">
        <v>189</v>
      </c>
      <c r="G129" s="146" t="s">
        <v>190</v>
      </c>
      <c r="H129" s="147">
        <v>8.394</v>
      </c>
      <c r="I129" s="148"/>
      <c r="J129" s="149">
        <f>ROUND($I$129*$H$129,2)</f>
        <v>0</v>
      </c>
      <c r="K129" s="145" t="s">
        <v>130</v>
      </c>
      <c r="L129" s="43"/>
      <c r="M129" s="150"/>
      <c r="N129" s="151" t="s">
        <v>43</v>
      </c>
      <c r="O129" s="24"/>
      <c r="P129" s="152">
        <f>$O$129*$H$129</f>
        <v>0</v>
      </c>
      <c r="Q129" s="152">
        <v>0</v>
      </c>
      <c r="R129" s="152">
        <f>$Q$129*$H$129</f>
        <v>0</v>
      </c>
      <c r="S129" s="152">
        <v>0</v>
      </c>
      <c r="T129" s="153">
        <f>$S$129*$H$129</f>
        <v>0</v>
      </c>
      <c r="AR129" s="85" t="s">
        <v>131</v>
      </c>
      <c r="AT129" s="85" t="s">
        <v>126</v>
      </c>
      <c r="AU129" s="85" t="s">
        <v>79</v>
      </c>
      <c r="AY129" s="6" t="s">
        <v>124</v>
      </c>
      <c r="BE129" s="154">
        <f>IF($N$129="základní",$J$129,0)</f>
        <v>0</v>
      </c>
      <c r="BF129" s="154">
        <f>IF($N$129="snížená",$J$129,0)</f>
        <v>0</v>
      </c>
      <c r="BG129" s="154">
        <f>IF($N$129="zákl. přenesená",$J$129,0)</f>
        <v>0</v>
      </c>
      <c r="BH129" s="154">
        <f>IF($N$129="sníž. přenesená",$J$129,0)</f>
        <v>0</v>
      </c>
      <c r="BI129" s="154">
        <f>IF($N$129="nulová",$J$129,0)</f>
        <v>0</v>
      </c>
      <c r="BJ129" s="85" t="s">
        <v>21</v>
      </c>
      <c r="BK129" s="154">
        <f>ROUND($I$129*$H$129,2)</f>
        <v>0</v>
      </c>
      <c r="BL129" s="85" t="s">
        <v>131</v>
      </c>
      <c r="BM129" s="85" t="s">
        <v>191</v>
      </c>
    </row>
    <row r="130" spans="2:47" s="6" customFormat="1" ht="16.5" customHeight="1">
      <c r="B130" s="23"/>
      <c r="C130" s="24"/>
      <c r="D130" s="155" t="s">
        <v>133</v>
      </c>
      <c r="E130" s="24"/>
      <c r="F130" s="156" t="s">
        <v>192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133</v>
      </c>
      <c r="AU130" s="6" t="s">
        <v>79</v>
      </c>
    </row>
    <row r="131" spans="2:51" s="6" customFormat="1" ht="15.75" customHeight="1">
      <c r="B131" s="167"/>
      <c r="C131" s="168"/>
      <c r="D131" s="159" t="s">
        <v>135</v>
      </c>
      <c r="E131" s="168"/>
      <c r="F131" s="170" t="s">
        <v>193</v>
      </c>
      <c r="G131" s="168"/>
      <c r="H131" s="171">
        <v>8.394</v>
      </c>
      <c r="J131" s="168"/>
      <c r="K131" s="168"/>
      <c r="L131" s="172"/>
      <c r="M131" s="173"/>
      <c r="N131" s="168"/>
      <c r="O131" s="168"/>
      <c r="P131" s="168"/>
      <c r="Q131" s="168"/>
      <c r="R131" s="168"/>
      <c r="S131" s="168"/>
      <c r="T131" s="174"/>
      <c r="AT131" s="175" t="s">
        <v>135</v>
      </c>
      <c r="AU131" s="175" t="s">
        <v>79</v>
      </c>
      <c r="AV131" s="176" t="s">
        <v>79</v>
      </c>
      <c r="AW131" s="176" t="s">
        <v>72</v>
      </c>
      <c r="AX131" s="176" t="s">
        <v>21</v>
      </c>
      <c r="AY131" s="175" t="s">
        <v>124</v>
      </c>
    </row>
    <row r="132" spans="2:65" s="6" customFormat="1" ht="15.75" customHeight="1">
      <c r="B132" s="23"/>
      <c r="C132" s="143" t="s">
        <v>194</v>
      </c>
      <c r="D132" s="143" t="s">
        <v>126</v>
      </c>
      <c r="E132" s="144" t="s">
        <v>195</v>
      </c>
      <c r="F132" s="145" t="s">
        <v>196</v>
      </c>
      <c r="G132" s="146" t="s">
        <v>129</v>
      </c>
      <c r="H132" s="147">
        <v>0.032</v>
      </c>
      <c r="I132" s="148"/>
      <c r="J132" s="149">
        <f>ROUND($I$132*$H$132,2)</f>
        <v>0</v>
      </c>
      <c r="K132" s="145" t="s">
        <v>130</v>
      </c>
      <c r="L132" s="43"/>
      <c r="M132" s="150"/>
      <c r="N132" s="151" t="s">
        <v>43</v>
      </c>
      <c r="O132" s="24"/>
      <c r="P132" s="152">
        <f>$O$132*$H$132</f>
        <v>0</v>
      </c>
      <c r="Q132" s="152">
        <v>0</v>
      </c>
      <c r="R132" s="152">
        <f>$Q$132*$H$132</f>
        <v>0</v>
      </c>
      <c r="S132" s="152">
        <v>0</v>
      </c>
      <c r="T132" s="153">
        <f>$S$132*$H$132</f>
        <v>0</v>
      </c>
      <c r="AR132" s="85" t="s">
        <v>131</v>
      </c>
      <c r="AT132" s="85" t="s">
        <v>126</v>
      </c>
      <c r="AU132" s="85" t="s">
        <v>79</v>
      </c>
      <c r="AY132" s="6" t="s">
        <v>124</v>
      </c>
      <c r="BE132" s="154">
        <f>IF($N$132="základní",$J$132,0)</f>
        <v>0</v>
      </c>
      <c r="BF132" s="154">
        <f>IF($N$132="snížená",$J$132,0)</f>
        <v>0</v>
      </c>
      <c r="BG132" s="154">
        <f>IF($N$132="zákl. přenesená",$J$132,0)</f>
        <v>0</v>
      </c>
      <c r="BH132" s="154">
        <f>IF($N$132="sníž. přenesená",$J$132,0)</f>
        <v>0</v>
      </c>
      <c r="BI132" s="154">
        <f>IF($N$132="nulová",$J$132,0)</f>
        <v>0</v>
      </c>
      <c r="BJ132" s="85" t="s">
        <v>21</v>
      </c>
      <c r="BK132" s="154">
        <f>ROUND($I$132*$H$132,2)</f>
        <v>0</v>
      </c>
      <c r="BL132" s="85" t="s">
        <v>131</v>
      </c>
      <c r="BM132" s="85" t="s">
        <v>197</v>
      </c>
    </row>
    <row r="133" spans="2:47" s="6" customFormat="1" ht="27" customHeight="1">
      <c r="B133" s="23"/>
      <c r="C133" s="24"/>
      <c r="D133" s="155" t="s">
        <v>133</v>
      </c>
      <c r="E133" s="24"/>
      <c r="F133" s="156" t="s">
        <v>198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133</v>
      </c>
      <c r="AU133" s="6" t="s">
        <v>79</v>
      </c>
    </row>
    <row r="134" spans="2:65" s="6" customFormat="1" ht="15.75" customHeight="1">
      <c r="B134" s="23"/>
      <c r="C134" s="177" t="s">
        <v>199</v>
      </c>
      <c r="D134" s="177" t="s">
        <v>200</v>
      </c>
      <c r="E134" s="178" t="s">
        <v>201</v>
      </c>
      <c r="F134" s="179" t="s">
        <v>202</v>
      </c>
      <c r="G134" s="180" t="s">
        <v>190</v>
      </c>
      <c r="H134" s="181">
        <v>0.72</v>
      </c>
      <c r="I134" s="182"/>
      <c r="J134" s="183">
        <f>ROUND($I$134*$H$134,2)</f>
        <v>0</v>
      </c>
      <c r="K134" s="179" t="s">
        <v>130</v>
      </c>
      <c r="L134" s="184"/>
      <c r="M134" s="185"/>
      <c r="N134" s="186" t="s">
        <v>43</v>
      </c>
      <c r="O134" s="24"/>
      <c r="P134" s="152">
        <f>$O$134*$H$134</f>
        <v>0</v>
      </c>
      <c r="Q134" s="152">
        <v>1</v>
      </c>
      <c r="R134" s="152">
        <f>$Q$134*$H$134</f>
        <v>0.72</v>
      </c>
      <c r="S134" s="152">
        <v>0</v>
      </c>
      <c r="T134" s="153">
        <f>$S$134*$H$134</f>
        <v>0</v>
      </c>
      <c r="AR134" s="85" t="s">
        <v>172</v>
      </c>
      <c r="AT134" s="85" t="s">
        <v>200</v>
      </c>
      <c r="AU134" s="85" t="s">
        <v>79</v>
      </c>
      <c r="AY134" s="6" t="s">
        <v>124</v>
      </c>
      <c r="BE134" s="154">
        <f>IF($N$134="základní",$J$134,0)</f>
        <v>0</v>
      </c>
      <c r="BF134" s="154">
        <f>IF($N$134="snížená",$J$134,0)</f>
        <v>0</v>
      </c>
      <c r="BG134" s="154">
        <f>IF($N$134="zákl. přenesená",$J$134,0)</f>
        <v>0</v>
      </c>
      <c r="BH134" s="154">
        <f>IF($N$134="sníž. přenesená",$J$134,0)</f>
        <v>0</v>
      </c>
      <c r="BI134" s="154">
        <f>IF($N$134="nulová",$J$134,0)</f>
        <v>0</v>
      </c>
      <c r="BJ134" s="85" t="s">
        <v>21</v>
      </c>
      <c r="BK134" s="154">
        <f>ROUND($I$134*$H$134,2)</f>
        <v>0</v>
      </c>
      <c r="BL134" s="85" t="s">
        <v>131</v>
      </c>
      <c r="BM134" s="85" t="s">
        <v>203</v>
      </c>
    </row>
    <row r="135" spans="2:47" s="6" customFormat="1" ht="27" customHeight="1">
      <c r="B135" s="23"/>
      <c r="C135" s="24"/>
      <c r="D135" s="155" t="s">
        <v>133</v>
      </c>
      <c r="E135" s="24"/>
      <c r="F135" s="156" t="s">
        <v>204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133</v>
      </c>
      <c r="AU135" s="6" t="s">
        <v>79</v>
      </c>
    </row>
    <row r="136" spans="2:51" s="6" customFormat="1" ht="15.75" customHeight="1">
      <c r="B136" s="167"/>
      <c r="C136" s="168"/>
      <c r="D136" s="159" t="s">
        <v>135</v>
      </c>
      <c r="E136" s="168"/>
      <c r="F136" s="170" t="s">
        <v>205</v>
      </c>
      <c r="G136" s="168"/>
      <c r="H136" s="171">
        <v>0.72</v>
      </c>
      <c r="J136" s="168"/>
      <c r="K136" s="168"/>
      <c r="L136" s="172"/>
      <c r="M136" s="173"/>
      <c r="N136" s="168"/>
      <c r="O136" s="168"/>
      <c r="P136" s="168"/>
      <c r="Q136" s="168"/>
      <c r="R136" s="168"/>
      <c r="S136" s="168"/>
      <c r="T136" s="174"/>
      <c r="AT136" s="175" t="s">
        <v>135</v>
      </c>
      <c r="AU136" s="175" t="s">
        <v>79</v>
      </c>
      <c r="AV136" s="176" t="s">
        <v>79</v>
      </c>
      <c r="AW136" s="176" t="s">
        <v>72</v>
      </c>
      <c r="AX136" s="176" t="s">
        <v>21</v>
      </c>
      <c r="AY136" s="175" t="s">
        <v>124</v>
      </c>
    </row>
    <row r="137" spans="2:63" s="129" customFormat="1" ht="30.75" customHeight="1">
      <c r="B137" s="130"/>
      <c r="C137" s="131"/>
      <c r="D137" s="132" t="s">
        <v>71</v>
      </c>
      <c r="E137" s="141" t="s">
        <v>79</v>
      </c>
      <c r="F137" s="141" t="s">
        <v>206</v>
      </c>
      <c r="G137" s="131"/>
      <c r="H137" s="131"/>
      <c r="J137" s="142">
        <f>$BK$137</f>
        <v>0</v>
      </c>
      <c r="K137" s="131"/>
      <c r="L137" s="135"/>
      <c r="M137" s="136"/>
      <c r="N137" s="131"/>
      <c r="O137" s="131"/>
      <c r="P137" s="137">
        <f>SUM($P$138:$P$173)</f>
        <v>0</v>
      </c>
      <c r="Q137" s="131"/>
      <c r="R137" s="137">
        <f>SUM($R$138:$R$173)</f>
        <v>15.349818108528</v>
      </c>
      <c r="S137" s="131"/>
      <c r="T137" s="138">
        <f>SUM($T$138:$T$173)</f>
        <v>0</v>
      </c>
      <c r="AR137" s="139" t="s">
        <v>21</v>
      </c>
      <c r="AT137" s="139" t="s">
        <v>71</v>
      </c>
      <c r="AU137" s="139" t="s">
        <v>21</v>
      </c>
      <c r="AY137" s="139" t="s">
        <v>124</v>
      </c>
      <c r="BK137" s="140">
        <f>SUM($BK$138:$BK$173)</f>
        <v>0</v>
      </c>
    </row>
    <row r="138" spans="2:65" s="6" customFormat="1" ht="15.75" customHeight="1">
      <c r="B138" s="23"/>
      <c r="C138" s="143" t="s">
        <v>207</v>
      </c>
      <c r="D138" s="143" t="s">
        <v>126</v>
      </c>
      <c r="E138" s="144" t="s">
        <v>208</v>
      </c>
      <c r="F138" s="145" t="s">
        <v>209</v>
      </c>
      <c r="G138" s="146" t="s">
        <v>210</v>
      </c>
      <c r="H138" s="147">
        <v>52.5</v>
      </c>
      <c r="I138" s="148"/>
      <c r="J138" s="149">
        <f>ROUND($I$138*$H$138,2)</f>
        <v>0</v>
      </c>
      <c r="K138" s="145" t="s">
        <v>130</v>
      </c>
      <c r="L138" s="43"/>
      <c r="M138" s="150"/>
      <c r="N138" s="151" t="s">
        <v>43</v>
      </c>
      <c r="O138" s="24"/>
      <c r="P138" s="152">
        <f>$O$138*$H$138</f>
        <v>0</v>
      </c>
      <c r="Q138" s="152">
        <v>0.00020436</v>
      </c>
      <c r="R138" s="152">
        <f>$Q$138*$H$138</f>
        <v>0.0107289</v>
      </c>
      <c r="S138" s="152">
        <v>0</v>
      </c>
      <c r="T138" s="153">
        <f>$S$138*$H$138</f>
        <v>0</v>
      </c>
      <c r="AR138" s="85" t="s">
        <v>131</v>
      </c>
      <c r="AT138" s="85" t="s">
        <v>126</v>
      </c>
      <c r="AU138" s="85" t="s">
        <v>79</v>
      </c>
      <c r="AY138" s="6" t="s">
        <v>124</v>
      </c>
      <c r="BE138" s="154">
        <f>IF($N$138="základní",$J$138,0)</f>
        <v>0</v>
      </c>
      <c r="BF138" s="154">
        <f>IF($N$138="snížená",$J$138,0)</f>
        <v>0</v>
      </c>
      <c r="BG138" s="154">
        <f>IF($N$138="zákl. přenesená",$J$138,0)</f>
        <v>0</v>
      </c>
      <c r="BH138" s="154">
        <f>IF($N$138="sníž. přenesená",$J$138,0)</f>
        <v>0</v>
      </c>
      <c r="BI138" s="154">
        <f>IF($N$138="nulová",$J$138,0)</f>
        <v>0</v>
      </c>
      <c r="BJ138" s="85" t="s">
        <v>21</v>
      </c>
      <c r="BK138" s="154">
        <f>ROUND($I$138*$H$138,2)</f>
        <v>0</v>
      </c>
      <c r="BL138" s="85" t="s">
        <v>131</v>
      </c>
      <c r="BM138" s="85" t="s">
        <v>211</v>
      </c>
    </row>
    <row r="139" spans="2:47" s="6" customFormat="1" ht="16.5" customHeight="1">
      <c r="B139" s="23"/>
      <c r="C139" s="24"/>
      <c r="D139" s="155" t="s">
        <v>133</v>
      </c>
      <c r="E139" s="24"/>
      <c r="F139" s="156" t="s">
        <v>212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133</v>
      </c>
      <c r="AU139" s="6" t="s">
        <v>79</v>
      </c>
    </row>
    <row r="140" spans="2:65" s="6" customFormat="1" ht="15.75" customHeight="1">
      <c r="B140" s="23"/>
      <c r="C140" s="143" t="s">
        <v>8</v>
      </c>
      <c r="D140" s="143" t="s">
        <v>126</v>
      </c>
      <c r="E140" s="144" t="s">
        <v>213</v>
      </c>
      <c r="F140" s="145" t="s">
        <v>214</v>
      </c>
      <c r="G140" s="146" t="s">
        <v>129</v>
      </c>
      <c r="H140" s="147">
        <v>0.611</v>
      </c>
      <c r="I140" s="148"/>
      <c r="J140" s="149">
        <f>ROUND($I$140*$H$140,2)</f>
        <v>0</v>
      </c>
      <c r="K140" s="145" t="s">
        <v>130</v>
      </c>
      <c r="L140" s="43"/>
      <c r="M140" s="150"/>
      <c r="N140" s="151" t="s">
        <v>43</v>
      </c>
      <c r="O140" s="24"/>
      <c r="P140" s="152">
        <f>$O$140*$H$140</f>
        <v>0</v>
      </c>
      <c r="Q140" s="152">
        <v>2.16</v>
      </c>
      <c r="R140" s="152">
        <f>$Q$140*$H$140</f>
        <v>1.31976</v>
      </c>
      <c r="S140" s="152">
        <v>0</v>
      </c>
      <c r="T140" s="153">
        <f>$S$140*$H$140</f>
        <v>0</v>
      </c>
      <c r="AR140" s="85" t="s">
        <v>131</v>
      </c>
      <c r="AT140" s="85" t="s">
        <v>126</v>
      </c>
      <c r="AU140" s="85" t="s">
        <v>79</v>
      </c>
      <c r="AY140" s="6" t="s">
        <v>124</v>
      </c>
      <c r="BE140" s="154">
        <f>IF($N$140="základní",$J$140,0)</f>
        <v>0</v>
      </c>
      <c r="BF140" s="154">
        <f>IF($N$140="snížená",$J$140,0)</f>
        <v>0</v>
      </c>
      <c r="BG140" s="154">
        <f>IF($N$140="zákl. přenesená",$J$140,0)</f>
        <v>0</v>
      </c>
      <c r="BH140" s="154">
        <f>IF($N$140="sníž. přenesená",$J$140,0)</f>
        <v>0</v>
      </c>
      <c r="BI140" s="154">
        <f>IF($N$140="nulová",$J$140,0)</f>
        <v>0</v>
      </c>
      <c r="BJ140" s="85" t="s">
        <v>21</v>
      </c>
      <c r="BK140" s="154">
        <f>ROUND($I$140*$H$140,2)</f>
        <v>0</v>
      </c>
      <c r="BL140" s="85" t="s">
        <v>131</v>
      </c>
      <c r="BM140" s="85" t="s">
        <v>215</v>
      </c>
    </row>
    <row r="141" spans="2:47" s="6" customFormat="1" ht="16.5" customHeight="1">
      <c r="B141" s="23"/>
      <c r="C141" s="24"/>
      <c r="D141" s="155" t="s">
        <v>133</v>
      </c>
      <c r="E141" s="24"/>
      <c r="F141" s="156" t="s">
        <v>216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133</v>
      </c>
      <c r="AU141" s="6" t="s">
        <v>79</v>
      </c>
    </row>
    <row r="142" spans="2:51" s="6" customFormat="1" ht="15.75" customHeight="1">
      <c r="B142" s="157"/>
      <c r="C142" s="158"/>
      <c r="D142" s="159" t="s">
        <v>135</v>
      </c>
      <c r="E142" s="160"/>
      <c r="F142" s="161" t="s">
        <v>217</v>
      </c>
      <c r="G142" s="158"/>
      <c r="H142" s="160"/>
      <c r="J142" s="158"/>
      <c r="K142" s="158"/>
      <c r="L142" s="162"/>
      <c r="M142" s="163"/>
      <c r="N142" s="158"/>
      <c r="O142" s="158"/>
      <c r="P142" s="158"/>
      <c r="Q142" s="158"/>
      <c r="R142" s="158"/>
      <c r="S142" s="158"/>
      <c r="T142" s="164"/>
      <c r="AT142" s="165" t="s">
        <v>135</v>
      </c>
      <c r="AU142" s="165" t="s">
        <v>79</v>
      </c>
      <c r="AV142" s="166" t="s">
        <v>21</v>
      </c>
      <c r="AW142" s="166" t="s">
        <v>88</v>
      </c>
      <c r="AX142" s="166" t="s">
        <v>72</v>
      </c>
      <c r="AY142" s="165" t="s">
        <v>124</v>
      </c>
    </row>
    <row r="143" spans="2:51" s="6" customFormat="1" ht="15.75" customHeight="1">
      <c r="B143" s="167"/>
      <c r="C143" s="168"/>
      <c r="D143" s="159" t="s">
        <v>135</v>
      </c>
      <c r="E143" s="169"/>
      <c r="F143" s="170" t="s">
        <v>218</v>
      </c>
      <c r="G143" s="168"/>
      <c r="H143" s="171">
        <v>0.611</v>
      </c>
      <c r="J143" s="168"/>
      <c r="K143" s="168"/>
      <c r="L143" s="172"/>
      <c r="M143" s="173"/>
      <c r="N143" s="168"/>
      <c r="O143" s="168"/>
      <c r="P143" s="168"/>
      <c r="Q143" s="168"/>
      <c r="R143" s="168"/>
      <c r="S143" s="168"/>
      <c r="T143" s="174"/>
      <c r="AT143" s="175" t="s">
        <v>135</v>
      </c>
      <c r="AU143" s="175" t="s">
        <v>79</v>
      </c>
      <c r="AV143" s="176" t="s">
        <v>79</v>
      </c>
      <c r="AW143" s="176" t="s">
        <v>88</v>
      </c>
      <c r="AX143" s="176" t="s">
        <v>72</v>
      </c>
      <c r="AY143" s="175" t="s">
        <v>124</v>
      </c>
    </row>
    <row r="144" spans="2:65" s="6" customFormat="1" ht="15.75" customHeight="1">
      <c r="B144" s="23"/>
      <c r="C144" s="143" t="s">
        <v>219</v>
      </c>
      <c r="D144" s="143" t="s">
        <v>126</v>
      </c>
      <c r="E144" s="144" t="s">
        <v>220</v>
      </c>
      <c r="F144" s="145" t="s">
        <v>221</v>
      </c>
      <c r="G144" s="146" t="s">
        <v>129</v>
      </c>
      <c r="H144" s="147">
        <v>0.445</v>
      </c>
      <c r="I144" s="148"/>
      <c r="J144" s="149">
        <f>ROUND($I$144*$H$144,2)</f>
        <v>0</v>
      </c>
      <c r="K144" s="145" t="s">
        <v>130</v>
      </c>
      <c r="L144" s="43"/>
      <c r="M144" s="150"/>
      <c r="N144" s="151" t="s">
        <v>43</v>
      </c>
      <c r="O144" s="24"/>
      <c r="P144" s="152">
        <f>$O$144*$H$144</f>
        <v>0</v>
      </c>
      <c r="Q144" s="152">
        <v>2.256342204</v>
      </c>
      <c r="R144" s="152">
        <f>$Q$144*$H$144</f>
        <v>1.00407228078</v>
      </c>
      <c r="S144" s="152">
        <v>0</v>
      </c>
      <c r="T144" s="153">
        <f>$S$144*$H$144</f>
        <v>0</v>
      </c>
      <c r="AR144" s="85" t="s">
        <v>131</v>
      </c>
      <c r="AT144" s="85" t="s">
        <v>126</v>
      </c>
      <c r="AU144" s="85" t="s">
        <v>79</v>
      </c>
      <c r="AY144" s="6" t="s">
        <v>124</v>
      </c>
      <c r="BE144" s="154">
        <f>IF($N$144="základní",$J$144,0)</f>
        <v>0</v>
      </c>
      <c r="BF144" s="154">
        <f>IF($N$144="snížená",$J$144,0)</f>
        <v>0</v>
      </c>
      <c r="BG144" s="154">
        <f>IF($N$144="zákl. přenesená",$J$144,0)</f>
        <v>0</v>
      </c>
      <c r="BH144" s="154">
        <f>IF($N$144="sníž. přenesená",$J$144,0)</f>
        <v>0</v>
      </c>
      <c r="BI144" s="154">
        <f>IF($N$144="nulová",$J$144,0)</f>
        <v>0</v>
      </c>
      <c r="BJ144" s="85" t="s">
        <v>21</v>
      </c>
      <c r="BK144" s="154">
        <f>ROUND($I$144*$H$144,2)</f>
        <v>0</v>
      </c>
      <c r="BL144" s="85" t="s">
        <v>131</v>
      </c>
      <c r="BM144" s="85" t="s">
        <v>222</v>
      </c>
    </row>
    <row r="145" spans="2:47" s="6" customFormat="1" ht="16.5" customHeight="1">
      <c r="B145" s="23"/>
      <c r="C145" s="24"/>
      <c r="D145" s="155" t="s">
        <v>133</v>
      </c>
      <c r="E145" s="24"/>
      <c r="F145" s="156" t="s">
        <v>223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133</v>
      </c>
      <c r="AU145" s="6" t="s">
        <v>79</v>
      </c>
    </row>
    <row r="146" spans="2:51" s="6" customFormat="1" ht="15.75" customHeight="1">
      <c r="B146" s="157"/>
      <c r="C146" s="158"/>
      <c r="D146" s="159" t="s">
        <v>135</v>
      </c>
      <c r="E146" s="160"/>
      <c r="F146" s="161" t="s">
        <v>224</v>
      </c>
      <c r="G146" s="158"/>
      <c r="H146" s="160"/>
      <c r="J146" s="158"/>
      <c r="K146" s="158"/>
      <c r="L146" s="162"/>
      <c r="M146" s="163"/>
      <c r="N146" s="158"/>
      <c r="O146" s="158"/>
      <c r="P146" s="158"/>
      <c r="Q146" s="158"/>
      <c r="R146" s="158"/>
      <c r="S146" s="158"/>
      <c r="T146" s="164"/>
      <c r="AT146" s="165" t="s">
        <v>135</v>
      </c>
      <c r="AU146" s="165" t="s">
        <v>79</v>
      </c>
      <c r="AV146" s="166" t="s">
        <v>21</v>
      </c>
      <c r="AW146" s="166" t="s">
        <v>88</v>
      </c>
      <c r="AX146" s="166" t="s">
        <v>72</v>
      </c>
      <c r="AY146" s="165" t="s">
        <v>124</v>
      </c>
    </row>
    <row r="147" spans="2:51" s="6" customFormat="1" ht="15.75" customHeight="1">
      <c r="B147" s="167"/>
      <c r="C147" s="168"/>
      <c r="D147" s="159" t="s">
        <v>135</v>
      </c>
      <c r="E147" s="169"/>
      <c r="F147" s="170" t="s">
        <v>225</v>
      </c>
      <c r="G147" s="168"/>
      <c r="H147" s="171">
        <v>0.445</v>
      </c>
      <c r="J147" s="168"/>
      <c r="K147" s="168"/>
      <c r="L147" s="172"/>
      <c r="M147" s="173"/>
      <c r="N147" s="168"/>
      <c r="O147" s="168"/>
      <c r="P147" s="168"/>
      <c r="Q147" s="168"/>
      <c r="R147" s="168"/>
      <c r="S147" s="168"/>
      <c r="T147" s="174"/>
      <c r="AT147" s="175" t="s">
        <v>135</v>
      </c>
      <c r="AU147" s="175" t="s">
        <v>79</v>
      </c>
      <c r="AV147" s="176" t="s">
        <v>79</v>
      </c>
      <c r="AW147" s="176" t="s">
        <v>88</v>
      </c>
      <c r="AX147" s="176" t="s">
        <v>72</v>
      </c>
      <c r="AY147" s="175" t="s">
        <v>124</v>
      </c>
    </row>
    <row r="148" spans="2:65" s="6" customFormat="1" ht="15.75" customHeight="1">
      <c r="B148" s="23"/>
      <c r="C148" s="143" t="s">
        <v>226</v>
      </c>
      <c r="D148" s="143" t="s">
        <v>126</v>
      </c>
      <c r="E148" s="144" t="s">
        <v>227</v>
      </c>
      <c r="F148" s="145" t="s">
        <v>228</v>
      </c>
      <c r="G148" s="146" t="s">
        <v>129</v>
      </c>
      <c r="H148" s="147">
        <v>3.112</v>
      </c>
      <c r="I148" s="148"/>
      <c r="J148" s="149">
        <f>ROUND($I$148*$H$148,2)</f>
        <v>0</v>
      </c>
      <c r="K148" s="145" t="s">
        <v>130</v>
      </c>
      <c r="L148" s="43"/>
      <c r="M148" s="150"/>
      <c r="N148" s="151" t="s">
        <v>43</v>
      </c>
      <c r="O148" s="24"/>
      <c r="P148" s="152">
        <f>$O$148*$H$148</f>
        <v>0</v>
      </c>
      <c r="Q148" s="152">
        <v>2.453292204</v>
      </c>
      <c r="R148" s="152">
        <f>$Q$148*$H$148</f>
        <v>7.634645338847999</v>
      </c>
      <c r="S148" s="152">
        <v>0</v>
      </c>
      <c r="T148" s="153">
        <f>$S$148*$H$148</f>
        <v>0</v>
      </c>
      <c r="AR148" s="85" t="s">
        <v>131</v>
      </c>
      <c r="AT148" s="85" t="s">
        <v>126</v>
      </c>
      <c r="AU148" s="85" t="s">
        <v>79</v>
      </c>
      <c r="AY148" s="6" t="s">
        <v>124</v>
      </c>
      <c r="BE148" s="154">
        <f>IF($N$148="základní",$J$148,0)</f>
        <v>0</v>
      </c>
      <c r="BF148" s="154">
        <f>IF($N$148="snížená",$J$148,0)</f>
        <v>0</v>
      </c>
      <c r="BG148" s="154">
        <f>IF($N$148="zákl. přenesená",$J$148,0)</f>
        <v>0</v>
      </c>
      <c r="BH148" s="154">
        <f>IF($N$148="sníž. přenesená",$J$148,0)</f>
        <v>0</v>
      </c>
      <c r="BI148" s="154">
        <f>IF($N$148="nulová",$J$148,0)</f>
        <v>0</v>
      </c>
      <c r="BJ148" s="85" t="s">
        <v>21</v>
      </c>
      <c r="BK148" s="154">
        <f>ROUND($I$148*$H$148,2)</f>
        <v>0</v>
      </c>
      <c r="BL148" s="85" t="s">
        <v>131</v>
      </c>
      <c r="BM148" s="85" t="s">
        <v>229</v>
      </c>
    </row>
    <row r="149" spans="2:47" s="6" customFormat="1" ht="16.5" customHeight="1">
      <c r="B149" s="23"/>
      <c r="C149" s="24"/>
      <c r="D149" s="155" t="s">
        <v>133</v>
      </c>
      <c r="E149" s="24"/>
      <c r="F149" s="156" t="s">
        <v>230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133</v>
      </c>
      <c r="AU149" s="6" t="s">
        <v>79</v>
      </c>
    </row>
    <row r="150" spans="2:51" s="6" customFormat="1" ht="15.75" customHeight="1">
      <c r="B150" s="167"/>
      <c r="C150" s="168"/>
      <c r="D150" s="159" t="s">
        <v>135</v>
      </c>
      <c r="E150" s="169"/>
      <c r="F150" s="170" t="s">
        <v>231</v>
      </c>
      <c r="G150" s="168"/>
      <c r="H150" s="171">
        <v>3.112</v>
      </c>
      <c r="J150" s="168"/>
      <c r="K150" s="168"/>
      <c r="L150" s="172"/>
      <c r="M150" s="173"/>
      <c r="N150" s="168"/>
      <c r="O150" s="168"/>
      <c r="P150" s="168"/>
      <c r="Q150" s="168"/>
      <c r="R150" s="168"/>
      <c r="S150" s="168"/>
      <c r="T150" s="174"/>
      <c r="AT150" s="175" t="s">
        <v>135</v>
      </c>
      <c r="AU150" s="175" t="s">
        <v>79</v>
      </c>
      <c r="AV150" s="176" t="s">
        <v>79</v>
      </c>
      <c r="AW150" s="176" t="s">
        <v>88</v>
      </c>
      <c r="AX150" s="176" t="s">
        <v>72</v>
      </c>
      <c r="AY150" s="175" t="s">
        <v>124</v>
      </c>
    </row>
    <row r="151" spans="2:65" s="6" customFormat="1" ht="15.75" customHeight="1">
      <c r="B151" s="23"/>
      <c r="C151" s="143" t="s">
        <v>232</v>
      </c>
      <c r="D151" s="143" t="s">
        <v>126</v>
      </c>
      <c r="E151" s="144" t="s">
        <v>233</v>
      </c>
      <c r="F151" s="145" t="s">
        <v>234</v>
      </c>
      <c r="G151" s="146" t="s">
        <v>235</v>
      </c>
      <c r="H151" s="147">
        <v>7.875</v>
      </c>
      <c r="I151" s="148"/>
      <c r="J151" s="149">
        <f>ROUND($I$151*$H$151,2)</f>
        <v>0</v>
      </c>
      <c r="K151" s="145" t="s">
        <v>130</v>
      </c>
      <c r="L151" s="43"/>
      <c r="M151" s="150"/>
      <c r="N151" s="151" t="s">
        <v>43</v>
      </c>
      <c r="O151" s="24"/>
      <c r="P151" s="152">
        <f>$O$151*$H$151</f>
        <v>0</v>
      </c>
      <c r="Q151" s="152">
        <v>0.0010259</v>
      </c>
      <c r="R151" s="152">
        <f>$Q$151*$H$151</f>
        <v>0.0080789625</v>
      </c>
      <c r="S151" s="152">
        <v>0</v>
      </c>
      <c r="T151" s="153">
        <f>$S$151*$H$151</f>
        <v>0</v>
      </c>
      <c r="AR151" s="85" t="s">
        <v>131</v>
      </c>
      <c r="AT151" s="85" t="s">
        <v>126</v>
      </c>
      <c r="AU151" s="85" t="s">
        <v>79</v>
      </c>
      <c r="AY151" s="6" t="s">
        <v>124</v>
      </c>
      <c r="BE151" s="154">
        <f>IF($N$151="základní",$J$151,0)</f>
        <v>0</v>
      </c>
      <c r="BF151" s="154">
        <f>IF($N$151="snížená",$J$151,0)</f>
        <v>0</v>
      </c>
      <c r="BG151" s="154">
        <f>IF($N$151="zákl. přenesená",$J$151,0)</f>
        <v>0</v>
      </c>
      <c r="BH151" s="154">
        <f>IF($N$151="sníž. přenesená",$J$151,0)</f>
        <v>0</v>
      </c>
      <c r="BI151" s="154">
        <f>IF($N$151="nulová",$J$151,0)</f>
        <v>0</v>
      </c>
      <c r="BJ151" s="85" t="s">
        <v>21</v>
      </c>
      <c r="BK151" s="154">
        <f>ROUND($I$151*$H$151,2)</f>
        <v>0</v>
      </c>
      <c r="BL151" s="85" t="s">
        <v>131</v>
      </c>
      <c r="BM151" s="85" t="s">
        <v>236</v>
      </c>
    </row>
    <row r="152" spans="2:47" s="6" customFormat="1" ht="27" customHeight="1">
      <c r="B152" s="23"/>
      <c r="C152" s="24"/>
      <c r="D152" s="155" t="s">
        <v>133</v>
      </c>
      <c r="E152" s="24"/>
      <c r="F152" s="156" t="s">
        <v>237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133</v>
      </c>
      <c r="AU152" s="6" t="s">
        <v>79</v>
      </c>
    </row>
    <row r="153" spans="2:51" s="6" customFormat="1" ht="15.75" customHeight="1">
      <c r="B153" s="167"/>
      <c r="C153" s="168"/>
      <c r="D153" s="159" t="s">
        <v>135</v>
      </c>
      <c r="E153" s="169"/>
      <c r="F153" s="170" t="s">
        <v>238</v>
      </c>
      <c r="G153" s="168"/>
      <c r="H153" s="171">
        <v>7.875</v>
      </c>
      <c r="J153" s="168"/>
      <c r="K153" s="168"/>
      <c r="L153" s="172"/>
      <c r="M153" s="173"/>
      <c r="N153" s="168"/>
      <c r="O153" s="168"/>
      <c r="P153" s="168"/>
      <c r="Q153" s="168"/>
      <c r="R153" s="168"/>
      <c r="S153" s="168"/>
      <c r="T153" s="174"/>
      <c r="AT153" s="175" t="s">
        <v>135</v>
      </c>
      <c r="AU153" s="175" t="s">
        <v>79</v>
      </c>
      <c r="AV153" s="176" t="s">
        <v>79</v>
      </c>
      <c r="AW153" s="176" t="s">
        <v>88</v>
      </c>
      <c r="AX153" s="176" t="s">
        <v>72</v>
      </c>
      <c r="AY153" s="175" t="s">
        <v>124</v>
      </c>
    </row>
    <row r="154" spans="2:65" s="6" customFormat="1" ht="15.75" customHeight="1">
      <c r="B154" s="23"/>
      <c r="C154" s="143" t="s">
        <v>239</v>
      </c>
      <c r="D154" s="143" t="s">
        <v>126</v>
      </c>
      <c r="E154" s="144" t="s">
        <v>240</v>
      </c>
      <c r="F154" s="145" t="s">
        <v>241</v>
      </c>
      <c r="G154" s="146" t="s">
        <v>235</v>
      </c>
      <c r="H154" s="147">
        <v>7.875</v>
      </c>
      <c r="I154" s="148"/>
      <c r="J154" s="149">
        <f>ROUND($I$154*$H$154,2)</f>
        <v>0</v>
      </c>
      <c r="K154" s="145" t="s">
        <v>130</v>
      </c>
      <c r="L154" s="43"/>
      <c r="M154" s="150"/>
      <c r="N154" s="151" t="s">
        <v>43</v>
      </c>
      <c r="O154" s="24"/>
      <c r="P154" s="152">
        <f>$O$154*$H$154</f>
        <v>0</v>
      </c>
      <c r="Q154" s="152">
        <v>0</v>
      </c>
      <c r="R154" s="152">
        <f>$Q$154*$H$154</f>
        <v>0</v>
      </c>
      <c r="S154" s="152">
        <v>0</v>
      </c>
      <c r="T154" s="153">
        <f>$S$154*$H$154</f>
        <v>0</v>
      </c>
      <c r="AR154" s="85" t="s">
        <v>131</v>
      </c>
      <c r="AT154" s="85" t="s">
        <v>126</v>
      </c>
      <c r="AU154" s="85" t="s">
        <v>79</v>
      </c>
      <c r="AY154" s="6" t="s">
        <v>124</v>
      </c>
      <c r="BE154" s="154">
        <f>IF($N$154="základní",$J$154,0)</f>
        <v>0</v>
      </c>
      <c r="BF154" s="154">
        <f>IF($N$154="snížená",$J$154,0)</f>
        <v>0</v>
      </c>
      <c r="BG154" s="154">
        <f>IF($N$154="zákl. přenesená",$J$154,0)</f>
        <v>0</v>
      </c>
      <c r="BH154" s="154">
        <f>IF($N$154="sníž. přenesená",$J$154,0)</f>
        <v>0</v>
      </c>
      <c r="BI154" s="154">
        <f>IF($N$154="nulová",$J$154,0)</f>
        <v>0</v>
      </c>
      <c r="BJ154" s="85" t="s">
        <v>21</v>
      </c>
      <c r="BK154" s="154">
        <f>ROUND($I$154*$H$154,2)</f>
        <v>0</v>
      </c>
      <c r="BL154" s="85" t="s">
        <v>131</v>
      </c>
      <c r="BM154" s="85" t="s">
        <v>242</v>
      </c>
    </row>
    <row r="155" spans="2:47" s="6" customFormat="1" ht="27" customHeight="1">
      <c r="B155" s="23"/>
      <c r="C155" s="24"/>
      <c r="D155" s="155" t="s">
        <v>133</v>
      </c>
      <c r="E155" s="24"/>
      <c r="F155" s="156" t="s">
        <v>243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133</v>
      </c>
      <c r="AU155" s="6" t="s">
        <v>79</v>
      </c>
    </row>
    <row r="156" spans="2:65" s="6" customFormat="1" ht="15.75" customHeight="1">
      <c r="B156" s="23"/>
      <c r="C156" s="143" t="s">
        <v>244</v>
      </c>
      <c r="D156" s="143" t="s">
        <v>126</v>
      </c>
      <c r="E156" s="144" t="s">
        <v>245</v>
      </c>
      <c r="F156" s="145" t="s">
        <v>246</v>
      </c>
      <c r="G156" s="146" t="s">
        <v>190</v>
      </c>
      <c r="H156" s="147">
        <v>0.191</v>
      </c>
      <c r="I156" s="148"/>
      <c r="J156" s="149">
        <f>ROUND($I$156*$H$156,2)</f>
        <v>0</v>
      </c>
      <c r="K156" s="145" t="s">
        <v>130</v>
      </c>
      <c r="L156" s="43"/>
      <c r="M156" s="150"/>
      <c r="N156" s="151" t="s">
        <v>43</v>
      </c>
      <c r="O156" s="24"/>
      <c r="P156" s="152">
        <f>$O$156*$H$156</f>
        <v>0</v>
      </c>
      <c r="Q156" s="152">
        <v>1.0587076</v>
      </c>
      <c r="R156" s="152">
        <f>$Q$156*$H$156</f>
        <v>0.2022131516</v>
      </c>
      <c r="S156" s="152">
        <v>0</v>
      </c>
      <c r="T156" s="153">
        <f>$S$156*$H$156</f>
        <v>0</v>
      </c>
      <c r="AR156" s="85" t="s">
        <v>131</v>
      </c>
      <c r="AT156" s="85" t="s">
        <v>126</v>
      </c>
      <c r="AU156" s="85" t="s">
        <v>79</v>
      </c>
      <c r="AY156" s="6" t="s">
        <v>124</v>
      </c>
      <c r="BE156" s="154">
        <f>IF($N$156="základní",$J$156,0)</f>
        <v>0</v>
      </c>
      <c r="BF156" s="154">
        <f>IF($N$156="snížená",$J$156,0)</f>
        <v>0</v>
      </c>
      <c r="BG156" s="154">
        <f>IF($N$156="zákl. přenesená",$J$156,0)</f>
        <v>0</v>
      </c>
      <c r="BH156" s="154">
        <f>IF($N$156="sníž. přenesená",$J$156,0)</f>
        <v>0</v>
      </c>
      <c r="BI156" s="154">
        <f>IF($N$156="nulová",$J$156,0)</f>
        <v>0</v>
      </c>
      <c r="BJ156" s="85" t="s">
        <v>21</v>
      </c>
      <c r="BK156" s="154">
        <f>ROUND($I$156*$H$156,2)</f>
        <v>0</v>
      </c>
      <c r="BL156" s="85" t="s">
        <v>131</v>
      </c>
      <c r="BM156" s="85" t="s">
        <v>247</v>
      </c>
    </row>
    <row r="157" spans="2:47" s="6" customFormat="1" ht="27" customHeight="1">
      <c r="B157" s="23"/>
      <c r="C157" s="24"/>
      <c r="D157" s="155" t="s">
        <v>133</v>
      </c>
      <c r="E157" s="24"/>
      <c r="F157" s="156" t="s">
        <v>248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133</v>
      </c>
      <c r="AU157" s="6" t="s">
        <v>79</v>
      </c>
    </row>
    <row r="158" spans="2:65" s="6" customFormat="1" ht="15.75" customHeight="1">
      <c r="B158" s="23"/>
      <c r="C158" s="143" t="s">
        <v>7</v>
      </c>
      <c r="D158" s="143" t="s">
        <v>126</v>
      </c>
      <c r="E158" s="144" t="s">
        <v>249</v>
      </c>
      <c r="F158" s="145" t="s">
        <v>250</v>
      </c>
      <c r="G158" s="146" t="s">
        <v>251</v>
      </c>
      <c r="H158" s="147">
        <v>2</v>
      </c>
      <c r="I158" s="148"/>
      <c r="J158" s="149">
        <f>ROUND($I$158*$H$158,2)</f>
        <v>0</v>
      </c>
      <c r="K158" s="145" t="s">
        <v>130</v>
      </c>
      <c r="L158" s="43"/>
      <c r="M158" s="150"/>
      <c r="N158" s="151" t="s">
        <v>43</v>
      </c>
      <c r="O158" s="24"/>
      <c r="P158" s="152">
        <f>$O$158*$H$158</f>
        <v>0</v>
      </c>
      <c r="Q158" s="152">
        <v>6.97374E-05</v>
      </c>
      <c r="R158" s="152">
        <f>$Q$158*$H$158</f>
        <v>0.0001394748</v>
      </c>
      <c r="S158" s="152">
        <v>0</v>
      </c>
      <c r="T158" s="153">
        <f>$S$158*$H$158</f>
        <v>0</v>
      </c>
      <c r="AR158" s="85" t="s">
        <v>131</v>
      </c>
      <c r="AT158" s="85" t="s">
        <v>126</v>
      </c>
      <c r="AU158" s="85" t="s">
        <v>79</v>
      </c>
      <c r="AY158" s="6" t="s">
        <v>124</v>
      </c>
      <c r="BE158" s="154">
        <f>IF($N$158="základní",$J$158,0)</f>
        <v>0</v>
      </c>
      <c r="BF158" s="154">
        <f>IF($N$158="snížená",$J$158,0)</f>
        <v>0</v>
      </c>
      <c r="BG158" s="154">
        <f>IF($N$158="zákl. přenesená",$J$158,0)</f>
        <v>0</v>
      </c>
      <c r="BH158" s="154">
        <f>IF($N$158="sníž. přenesená",$J$158,0)</f>
        <v>0</v>
      </c>
      <c r="BI158" s="154">
        <f>IF($N$158="nulová",$J$158,0)</f>
        <v>0</v>
      </c>
      <c r="BJ158" s="85" t="s">
        <v>21</v>
      </c>
      <c r="BK158" s="154">
        <f>ROUND($I$158*$H$158,2)</f>
        <v>0</v>
      </c>
      <c r="BL158" s="85" t="s">
        <v>131</v>
      </c>
      <c r="BM158" s="85" t="s">
        <v>252</v>
      </c>
    </row>
    <row r="159" spans="2:47" s="6" customFormat="1" ht="16.5" customHeight="1">
      <c r="B159" s="23"/>
      <c r="C159" s="24"/>
      <c r="D159" s="155" t="s">
        <v>133</v>
      </c>
      <c r="E159" s="24"/>
      <c r="F159" s="156" t="s">
        <v>253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133</v>
      </c>
      <c r="AU159" s="6" t="s">
        <v>79</v>
      </c>
    </row>
    <row r="160" spans="2:65" s="6" customFormat="1" ht="15.75" customHeight="1">
      <c r="B160" s="23"/>
      <c r="C160" s="177" t="s">
        <v>254</v>
      </c>
      <c r="D160" s="177" t="s">
        <v>200</v>
      </c>
      <c r="E160" s="178" t="s">
        <v>255</v>
      </c>
      <c r="F160" s="179" t="s">
        <v>256</v>
      </c>
      <c r="G160" s="180" t="s">
        <v>190</v>
      </c>
      <c r="H160" s="181">
        <v>2.321</v>
      </c>
      <c r="I160" s="182"/>
      <c r="J160" s="183">
        <f>ROUND($I$160*$H$160,2)</f>
        <v>0</v>
      </c>
      <c r="K160" s="179" t="s">
        <v>130</v>
      </c>
      <c r="L160" s="184"/>
      <c r="M160" s="185"/>
      <c r="N160" s="186" t="s">
        <v>43</v>
      </c>
      <c r="O160" s="24"/>
      <c r="P160" s="152">
        <f>$O$160*$H$160</f>
        <v>0</v>
      </c>
      <c r="Q160" s="152">
        <v>1</v>
      </c>
      <c r="R160" s="152">
        <f>$Q$160*$H$160</f>
        <v>2.321</v>
      </c>
      <c r="S160" s="152">
        <v>0</v>
      </c>
      <c r="T160" s="153">
        <f>$S$160*$H$160</f>
        <v>0</v>
      </c>
      <c r="AR160" s="85" t="s">
        <v>172</v>
      </c>
      <c r="AT160" s="85" t="s">
        <v>200</v>
      </c>
      <c r="AU160" s="85" t="s">
        <v>79</v>
      </c>
      <c r="AY160" s="6" t="s">
        <v>124</v>
      </c>
      <c r="BE160" s="154">
        <f>IF($N$160="základní",$J$160,0)</f>
        <v>0</v>
      </c>
      <c r="BF160" s="154">
        <f>IF($N$160="snížená",$J$160,0)</f>
        <v>0</v>
      </c>
      <c r="BG160" s="154">
        <f>IF($N$160="zákl. přenesená",$J$160,0)</f>
        <v>0</v>
      </c>
      <c r="BH160" s="154">
        <f>IF($N$160="sníž. přenesená",$J$160,0)</f>
        <v>0</v>
      </c>
      <c r="BI160" s="154">
        <f>IF($N$160="nulová",$J$160,0)</f>
        <v>0</v>
      </c>
      <c r="BJ160" s="85" t="s">
        <v>21</v>
      </c>
      <c r="BK160" s="154">
        <f>ROUND($I$160*$H$160,2)</f>
        <v>0</v>
      </c>
      <c r="BL160" s="85" t="s">
        <v>131</v>
      </c>
      <c r="BM160" s="85" t="s">
        <v>257</v>
      </c>
    </row>
    <row r="161" spans="2:47" s="6" customFormat="1" ht="16.5" customHeight="1">
      <c r="B161" s="23"/>
      <c r="C161" s="24"/>
      <c r="D161" s="155" t="s">
        <v>133</v>
      </c>
      <c r="E161" s="24"/>
      <c r="F161" s="156" t="s">
        <v>258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133</v>
      </c>
      <c r="AU161" s="6" t="s">
        <v>79</v>
      </c>
    </row>
    <row r="162" spans="2:47" s="6" customFormat="1" ht="84.75" customHeight="1">
      <c r="B162" s="23"/>
      <c r="C162" s="24"/>
      <c r="D162" s="159" t="s">
        <v>259</v>
      </c>
      <c r="E162" s="24"/>
      <c r="F162" s="187" t="s">
        <v>260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259</v>
      </c>
      <c r="AU162" s="6" t="s">
        <v>79</v>
      </c>
    </row>
    <row r="163" spans="2:65" s="6" customFormat="1" ht="15.75" customHeight="1">
      <c r="B163" s="23"/>
      <c r="C163" s="143" t="s">
        <v>261</v>
      </c>
      <c r="D163" s="143" t="s">
        <v>126</v>
      </c>
      <c r="E163" s="144" t="s">
        <v>262</v>
      </c>
      <c r="F163" s="145" t="s">
        <v>263</v>
      </c>
      <c r="G163" s="146" t="s">
        <v>210</v>
      </c>
      <c r="H163" s="147">
        <v>14</v>
      </c>
      <c r="I163" s="148"/>
      <c r="J163" s="149">
        <f>ROUND($I$163*$H$163,2)</f>
        <v>0</v>
      </c>
      <c r="K163" s="145" t="s">
        <v>130</v>
      </c>
      <c r="L163" s="43"/>
      <c r="M163" s="150"/>
      <c r="N163" s="151" t="s">
        <v>43</v>
      </c>
      <c r="O163" s="24"/>
      <c r="P163" s="152">
        <f>$O$163*$H$163</f>
        <v>0</v>
      </c>
      <c r="Q163" s="152">
        <v>0.03701</v>
      </c>
      <c r="R163" s="152">
        <f>$Q$163*$H$163</f>
        <v>0.51814</v>
      </c>
      <c r="S163" s="152">
        <v>0</v>
      </c>
      <c r="T163" s="153">
        <f>$S$163*$H$163</f>
        <v>0</v>
      </c>
      <c r="AR163" s="85" t="s">
        <v>131</v>
      </c>
      <c r="AT163" s="85" t="s">
        <v>126</v>
      </c>
      <c r="AU163" s="85" t="s">
        <v>79</v>
      </c>
      <c r="AY163" s="6" t="s">
        <v>124</v>
      </c>
      <c r="BE163" s="154">
        <f>IF($N$163="základní",$J$163,0)</f>
        <v>0</v>
      </c>
      <c r="BF163" s="154">
        <f>IF($N$163="snížená",$J$163,0)</f>
        <v>0</v>
      </c>
      <c r="BG163" s="154">
        <f>IF($N$163="zákl. přenesená",$J$163,0)</f>
        <v>0</v>
      </c>
      <c r="BH163" s="154">
        <f>IF($N$163="sníž. přenesená",$J$163,0)</f>
        <v>0</v>
      </c>
      <c r="BI163" s="154">
        <f>IF($N$163="nulová",$J$163,0)</f>
        <v>0</v>
      </c>
      <c r="BJ163" s="85" t="s">
        <v>21</v>
      </c>
      <c r="BK163" s="154">
        <f>ROUND($I$163*$H$163,2)</f>
        <v>0</v>
      </c>
      <c r="BL163" s="85" t="s">
        <v>131</v>
      </c>
      <c r="BM163" s="85" t="s">
        <v>264</v>
      </c>
    </row>
    <row r="164" spans="2:47" s="6" customFormat="1" ht="27" customHeight="1">
      <c r="B164" s="23"/>
      <c r="C164" s="24"/>
      <c r="D164" s="155" t="s">
        <v>133</v>
      </c>
      <c r="E164" s="24"/>
      <c r="F164" s="156" t="s">
        <v>265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133</v>
      </c>
      <c r="AU164" s="6" t="s">
        <v>79</v>
      </c>
    </row>
    <row r="165" spans="2:65" s="6" customFormat="1" ht="15.75" customHeight="1">
      <c r="B165" s="23"/>
      <c r="C165" s="143" t="s">
        <v>266</v>
      </c>
      <c r="D165" s="143" t="s">
        <v>126</v>
      </c>
      <c r="E165" s="144" t="s">
        <v>267</v>
      </c>
      <c r="F165" s="145" t="s">
        <v>268</v>
      </c>
      <c r="G165" s="146" t="s">
        <v>210</v>
      </c>
      <c r="H165" s="147">
        <v>35</v>
      </c>
      <c r="I165" s="148"/>
      <c r="J165" s="149">
        <f>ROUND($I$165*$H$165,2)</f>
        <v>0</v>
      </c>
      <c r="K165" s="145" t="s">
        <v>130</v>
      </c>
      <c r="L165" s="43"/>
      <c r="M165" s="150"/>
      <c r="N165" s="151" t="s">
        <v>43</v>
      </c>
      <c r="O165" s="24"/>
      <c r="P165" s="152">
        <f>$O$165*$H$165</f>
        <v>0</v>
      </c>
      <c r="Q165" s="152">
        <v>0.03701</v>
      </c>
      <c r="R165" s="152">
        <f>$Q$165*$H$165</f>
        <v>1.29535</v>
      </c>
      <c r="S165" s="152">
        <v>0</v>
      </c>
      <c r="T165" s="153">
        <f>$S$165*$H$165</f>
        <v>0</v>
      </c>
      <c r="AR165" s="85" t="s">
        <v>131</v>
      </c>
      <c r="AT165" s="85" t="s">
        <v>126</v>
      </c>
      <c r="AU165" s="85" t="s">
        <v>79</v>
      </c>
      <c r="AY165" s="6" t="s">
        <v>124</v>
      </c>
      <c r="BE165" s="154">
        <f>IF($N$165="základní",$J$165,0)</f>
        <v>0</v>
      </c>
      <c r="BF165" s="154">
        <f>IF($N$165="snížená",$J$165,0)</f>
        <v>0</v>
      </c>
      <c r="BG165" s="154">
        <f>IF($N$165="zákl. přenesená",$J$165,0)</f>
        <v>0</v>
      </c>
      <c r="BH165" s="154">
        <f>IF($N$165="sníž. přenesená",$J$165,0)</f>
        <v>0</v>
      </c>
      <c r="BI165" s="154">
        <f>IF($N$165="nulová",$J$165,0)</f>
        <v>0</v>
      </c>
      <c r="BJ165" s="85" t="s">
        <v>21</v>
      </c>
      <c r="BK165" s="154">
        <f>ROUND($I$165*$H$165,2)</f>
        <v>0</v>
      </c>
      <c r="BL165" s="85" t="s">
        <v>131</v>
      </c>
      <c r="BM165" s="85" t="s">
        <v>269</v>
      </c>
    </row>
    <row r="166" spans="2:47" s="6" customFormat="1" ht="27" customHeight="1">
      <c r="B166" s="23"/>
      <c r="C166" s="24"/>
      <c r="D166" s="155" t="s">
        <v>133</v>
      </c>
      <c r="E166" s="24"/>
      <c r="F166" s="156" t="s">
        <v>270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133</v>
      </c>
      <c r="AU166" s="6" t="s">
        <v>79</v>
      </c>
    </row>
    <row r="167" spans="2:65" s="6" customFormat="1" ht="15.75" customHeight="1">
      <c r="B167" s="23"/>
      <c r="C167" s="177" t="s">
        <v>271</v>
      </c>
      <c r="D167" s="177" t="s">
        <v>200</v>
      </c>
      <c r="E167" s="178" t="s">
        <v>272</v>
      </c>
      <c r="F167" s="179" t="s">
        <v>273</v>
      </c>
      <c r="G167" s="180" t="s">
        <v>210</v>
      </c>
      <c r="H167" s="181">
        <v>49</v>
      </c>
      <c r="I167" s="182"/>
      <c r="J167" s="183">
        <f>ROUND($I$167*$H$167,2)</f>
        <v>0</v>
      </c>
      <c r="K167" s="179" t="s">
        <v>130</v>
      </c>
      <c r="L167" s="184"/>
      <c r="M167" s="185"/>
      <c r="N167" s="186" t="s">
        <v>43</v>
      </c>
      <c r="O167" s="24"/>
      <c r="P167" s="152">
        <f>$O$167*$H$167</f>
        <v>0</v>
      </c>
      <c r="Q167" s="152">
        <v>0.01948</v>
      </c>
      <c r="R167" s="152">
        <f>$Q$167*$H$167</f>
        <v>0.95452</v>
      </c>
      <c r="S167" s="152">
        <v>0</v>
      </c>
      <c r="T167" s="153">
        <f>$S$167*$H$167</f>
        <v>0</v>
      </c>
      <c r="AR167" s="85" t="s">
        <v>172</v>
      </c>
      <c r="AT167" s="85" t="s">
        <v>200</v>
      </c>
      <c r="AU167" s="85" t="s">
        <v>79</v>
      </c>
      <c r="AY167" s="6" t="s">
        <v>124</v>
      </c>
      <c r="BE167" s="154">
        <f>IF($N$167="základní",$J$167,0)</f>
        <v>0</v>
      </c>
      <c r="BF167" s="154">
        <f>IF($N$167="snížená",$J$167,0)</f>
        <v>0</v>
      </c>
      <c r="BG167" s="154">
        <f>IF($N$167="zákl. přenesená",$J$167,0)</f>
        <v>0</v>
      </c>
      <c r="BH167" s="154">
        <f>IF($N$167="sníž. přenesená",$J$167,0)</f>
        <v>0</v>
      </c>
      <c r="BI167" s="154">
        <f>IF($N$167="nulová",$J$167,0)</f>
        <v>0</v>
      </c>
      <c r="BJ167" s="85" t="s">
        <v>21</v>
      </c>
      <c r="BK167" s="154">
        <f>ROUND($I$167*$H$167,2)</f>
        <v>0</v>
      </c>
      <c r="BL167" s="85" t="s">
        <v>131</v>
      </c>
      <c r="BM167" s="85" t="s">
        <v>274</v>
      </c>
    </row>
    <row r="168" spans="2:47" s="6" customFormat="1" ht="16.5" customHeight="1">
      <c r="B168" s="23"/>
      <c r="C168" s="24"/>
      <c r="D168" s="155" t="s">
        <v>133</v>
      </c>
      <c r="E168" s="24"/>
      <c r="F168" s="156" t="s">
        <v>275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133</v>
      </c>
      <c r="AU168" s="6" t="s">
        <v>79</v>
      </c>
    </row>
    <row r="169" spans="2:51" s="6" customFormat="1" ht="15.75" customHeight="1">
      <c r="B169" s="167"/>
      <c r="C169" s="168"/>
      <c r="D169" s="159" t="s">
        <v>135</v>
      </c>
      <c r="E169" s="169"/>
      <c r="F169" s="170" t="s">
        <v>276</v>
      </c>
      <c r="G169" s="168"/>
      <c r="H169" s="171">
        <v>49</v>
      </c>
      <c r="J169" s="168"/>
      <c r="K169" s="168"/>
      <c r="L169" s="172"/>
      <c r="M169" s="173"/>
      <c r="N169" s="168"/>
      <c r="O169" s="168"/>
      <c r="P169" s="168"/>
      <c r="Q169" s="168"/>
      <c r="R169" s="168"/>
      <c r="S169" s="168"/>
      <c r="T169" s="174"/>
      <c r="AT169" s="175" t="s">
        <v>135</v>
      </c>
      <c r="AU169" s="175" t="s">
        <v>79</v>
      </c>
      <c r="AV169" s="176" t="s">
        <v>79</v>
      </c>
      <c r="AW169" s="176" t="s">
        <v>88</v>
      </c>
      <c r="AX169" s="176" t="s">
        <v>21</v>
      </c>
      <c r="AY169" s="175" t="s">
        <v>124</v>
      </c>
    </row>
    <row r="170" spans="2:65" s="6" customFormat="1" ht="15.75" customHeight="1">
      <c r="B170" s="23"/>
      <c r="C170" s="143" t="s">
        <v>277</v>
      </c>
      <c r="D170" s="143" t="s">
        <v>126</v>
      </c>
      <c r="E170" s="144" t="s">
        <v>278</v>
      </c>
      <c r="F170" s="145" t="s">
        <v>279</v>
      </c>
      <c r="G170" s="146" t="s">
        <v>280</v>
      </c>
      <c r="H170" s="147">
        <v>7</v>
      </c>
      <c r="I170" s="148"/>
      <c r="J170" s="149">
        <f>ROUND($I$170*$H$170,2)</f>
        <v>0</v>
      </c>
      <c r="K170" s="145"/>
      <c r="L170" s="43"/>
      <c r="M170" s="150"/>
      <c r="N170" s="151" t="s">
        <v>43</v>
      </c>
      <c r="O170" s="24"/>
      <c r="P170" s="152">
        <f>$O$170*$H$170</f>
        <v>0</v>
      </c>
      <c r="Q170" s="152">
        <v>0.00061</v>
      </c>
      <c r="R170" s="152">
        <f>$Q$170*$H$170</f>
        <v>0.0042699999999999995</v>
      </c>
      <c r="S170" s="152">
        <v>0</v>
      </c>
      <c r="T170" s="153">
        <f>$S$170*$H$170</f>
        <v>0</v>
      </c>
      <c r="AR170" s="85" t="s">
        <v>131</v>
      </c>
      <c r="AT170" s="85" t="s">
        <v>126</v>
      </c>
      <c r="AU170" s="85" t="s">
        <v>79</v>
      </c>
      <c r="AY170" s="6" t="s">
        <v>124</v>
      </c>
      <c r="BE170" s="154">
        <f>IF($N$170="základní",$J$170,0)</f>
        <v>0</v>
      </c>
      <c r="BF170" s="154">
        <f>IF($N$170="snížená",$J$170,0)</f>
        <v>0</v>
      </c>
      <c r="BG170" s="154">
        <f>IF($N$170="zákl. přenesená",$J$170,0)</f>
        <v>0</v>
      </c>
      <c r="BH170" s="154">
        <f>IF($N$170="sníž. přenesená",$J$170,0)</f>
        <v>0</v>
      </c>
      <c r="BI170" s="154">
        <f>IF($N$170="nulová",$J$170,0)</f>
        <v>0</v>
      </c>
      <c r="BJ170" s="85" t="s">
        <v>21</v>
      </c>
      <c r="BK170" s="154">
        <f>ROUND($I$170*$H$170,2)</f>
        <v>0</v>
      </c>
      <c r="BL170" s="85" t="s">
        <v>131</v>
      </c>
      <c r="BM170" s="85" t="s">
        <v>281</v>
      </c>
    </row>
    <row r="171" spans="2:47" s="6" customFormat="1" ht="16.5" customHeight="1">
      <c r="B171" s="23"/>
      <c r="C171" s="24"/>
      <c r="D171" s="155" t="s">
        <v>133</v>
      </c>
      <c r="E171" s="24"/>
      <c r="F171" s="156" t="s">
        <v>282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133</v>
      </c>
      <c r="AU171" s="6" t="s">
        <v>79</v>
      </c>
    </row>
    <row r="172" spans="2:65" s="6" customFormat="1" ht="15.75" customHeight="1">
      <c r="B172" s="23"/>
      <c r="C172" s="177" t="s">
        <v>283</v>
      </c>
      <c r="D172" s="177" t="s">
        <v>200</v>
      </c>
      <c r="E172" s="178" t="s">
        <v>284</v>
      </c>
      <c r="F172" s="179" t="s">
        <v>285</v>
      </c>
      <c r="G172" s="180" t="s">
        <v>286</v>
      </c>
      <c r="H172" s="181">
        <v>76.9</v>
      </c>
      <c r="I172" s="182"/>
      <c r="J172" s="183">
        <f>ROUND($I$172*$H$172,2)</f>
        <v>0</v>
      </c>
      <c r="K172" s="179"/>
      <c r="L172" s="184"/>
      <c r="M172" s="185"/>
      <c r="N172" s="186" t="s">
        <v>43</v>
      </c>
      <c r="O172" s="24"/>
      <c r="P172" s="152">
        <f>$O$172*$H$172</f>
        <v>0</v>
      </c>
      <c r="Q172" s="152">
        <v>0.001</v>
      </c>
      <c r="R172" s="152">
        <f>$Q$172*$H$172</f>
        <v>0.07690000000000001</v>
      </c>
      <c r="S172" s="152">
        <v>0</v>
      </c>
      <c r="T172" s="153">
        <f>$S$172*$H$172</f>
        <v>0</v>
      </c>
      <c r="AR172" s="85" t="s">
        <v>287</v>
      </c>
      <c r="AT172" s="85" t="s">
        <v>200</v>
      </c>
      <c r="AU172" s="85" t="s">
        <v>79</v>
      </c>
      <c r="AY172" s="6" t="s">
        <v>124</v>
      </c>
      <c r="BE172" s="154">
        <f>IF($N$172="základní",$J$172,0)</f>
        <v>0</v>
      </c>
      <c r="BF172" s="154">
        <f>IF($N$172="snížená",$J$172,0)</f>
        <v>0</v>
      </c>
      <c r="BG172" s="154">
        <f>IF($N$172="zákl. přenesená",$J$172,0)</f>
        <v>0</v>
      </c>
      <c r="BH172" s="154">
        <f>IF($N$172="sníž. přenesená",$J$172,0)</f>
        <v>0</v>
      </c>
      <c r="BI172" s="154">
        <f>IF($N$172="nulová",$J$172,0)</f>
        <v>0</v>
      </c>
      <c r="BJ172" s="85" t="s">
        <v>21</v>
      </c>
      <c r="BK172" s="154">
        <f>ROUND($I$172*$H$172,2)</f>
        <v>0</v>
      </c>
      <c r="BL172" s="85" t="s">
        <v>219</v>
      </c>
      <c r="BM172" s="85" t="s">
        <v>288</v>
      </c>
    </row>
    <row r="173" spans="2:47" s="6" customFormat="1" ht="27" customHeight="1">
      <c r="B173" s="23"/>
      <c r="C173" s="24"/>
      <c r="D173" s="155" t="s">
        <v>133</v>
      </c>
      <c r="E173" s="24"/>
      <c r="F173" s="156" t="s">
        <v>289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133</v>
      </c>
      <c r="AU173" s="6" t="s">
        <v>79</v>
      </c>
    </row>
    <row r="174" spans="2:63" s="129" customFormat="1" ht="30.75" customHeight="1">
      <c r="B174" s="130"/>
      <c r="C174" s="131"/>
      <c r="D174" s="132" t="s">
        <v>71</v>
      </c>
      <c r="E174" s="141" t="s">
        <v>142</v>
      </c>
      <c r="F174" s="141" t="s">
        <v>290</v>
      </c>
      <c r="G174" s="131"/>
      <c r="H174" s="131"/>
      <c r="J174" s="142">
        <f>$BK$174</f>
        <v>0</v>
      </c>
      <c r="K174" s="131"/>
      <c r="L174" s="135"/>
      <c r="M174" s="136"/>
      <c r="N174" s="131"/>
      <c r="O174" s="131"/>
      <c r="P174" s="137">
        <f>SUM($P$175:$P$180)</f>
        <v>0</v>
      </c>
      <c r="Q174" s="131"/>
      <c r="R174" s="137">
        <f>SUM($R$175:$R$180)</f>
        <v>0.0911478</v>
      </c>
      <c r="S174" s="131"/>
      <c r="T174" s="138">
        <f>SUM($T$175:$T$180)</f>
        <v>0</v>
      </c>
      <c r="AR174" s="139" t="s">
        <v>21</v>
      </c>
      <c r="AT174" s="139" t="s">
        <v>71</v>
      </c>
      <c r="AU174" s="139" t="s">
        <v>21</v>
      </c>
      <c r="AY174" s="139" t="s">
        <v>124</v>
      </c>
      <c r="BK174" s="140">
        <f>SUM($BK$175:$BK$180)</f>
        <v>0</v>
      </c>
    </row>
    <row r="175" spans="2:65" s="6" customFormat="1" ht="15.75" customHeight="1">
      <c r="B175" s="23"/>
      <c r="C175" s="143" t="s">
        <v>291</v>
      </c>
      <c r="D175" s="143" t="s">
        <v>126</v>
      </c>
      <c r="E175" s="144" t="s">
        <v>292</v>
      </c>
      <c r="F175" s="145" t="s">
        <v>293</v>
      </c>
      <c r="G175" s="146" t="s">
        <v>280</v>
      </c>
      <c r="H175" s="147">
        <v>6</v>
      </c>
      <c r="I175" s="148"/>
      <c r="J175" s="149">
        <f>ROUND($I$175*$H$175,2)</f>
        <v>0</v>
      </c>
      <c r="K175" s="145" t="s">
        <v>130</v>
      </c>
      <c r="L175" s="43"/>
      <c r="M175" s="150"/>
      <c r="N175" s="151" t="s">
        <v>43</v>
      </c>
      <c r="O175" s="24"/>
      <c r="P175" s="152">
        <f>$O$175*$H$175</f>
        <v>0</v>
      </c>
      <c r="Q175" s="152">
        <v>0.01262</v>
      </c>
      <c r="R175" s="152">
        <f>$Q$175*$H$175</f>
        <v>0.07572</v>
      </c>
      <c r="S175" s="152">
        <v>0</v>
      </c>
      <c r="T175" s="153">
        <f>$S$175*$H$175</f>
        <v>0</v>
      </c>
      <c r="AR175" s="85" t="s">
        <v>131</v>
      </c>
      <c r="AT175" s="85" t="s">
        <v>126</v>
      </c>
      <c r="AU175" s="85" t="s">
        <v>79</v>
      </c>
      <c r="AY175" s="6" t="s">
        <v>124</v>
      </c>
      <c r="BE175" s="154">
        <f>IF($N$175="základní",$J$175,0)</f>
        <v>0</v>
      </c>
      <c r="BF175" s="154">
        <f>IF($N$175="snížená",$J$175,0)</f>
        <v>0</v>
      </c>
      <c r="BG175" s="154">
        <f>IF($N$175="zákl. přenesená",$J$175,0)</f>
        <v>0</v>
      </c>
      <c r="BH175" s="154">
        <f>IF($N$175="sníž. přenesená",$J$175,0)</f>
        <v>0</v>
      </c>
      <c r="BI175" s="154">
        <f>IF($N$175="nulová",$J$175,0)</f>
        <v>0</v>
      </c>
      <c r="BJ175" s="85" t="s">
        <v>21</v>
      </c>
      <c r="BK175" s="154">
        <f>ROUND($I$175*$H$175,2)</f>
        <v>0</v>
      </c>
      <c r="BL175" s="85" t="s">
        <v>131</v>
      </c>
      <c r="BM175" s="85" t="s">
        <v>294</v>
      </c>
    </row>
    <row r="176" spans="2:47" s="6" customFormat="1" ht="16.5" customHeight="1">
      <c r="B176" s="23"/>
      <c r="C176" s="24"/>
      <c r="D176" s="155" t="s">
        <v>133</v>
      </c>
      <c r="E176" s="24"/>
      <c r="F176" s="156" t="s">
        <v>295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133</v>
      </c>
      <c r="AU176" s="6" t="s">
        <v>79</v>
      </c>
    </row>
    <row r="177" spans="2:65" s="6" customFormat="1" ht="15.75" customHeight="1">
      <c r="B177" s="23"/>
      <c r="C177" s="143" t="s">
        <v>296</v>
      </c>
      <c r="D177" s="143" t="s">
        <v>126</v>
      </c>
      <c r="E177" s="144" t="s">
        <v>297</v>
      </c>
      <c r="F177" s="145" t="s">
        <v>298</v>
      </c>
      <c r="G177" s="146" t="s">
        <v>235</v>
      </c>
      <c r="H177" s="147">
        <v>0.54</v>
      </c>
      <c r="I177" s="148"/>
      <c r="J177" s="149">
        <f>ROUND($I$177*$H$177,2)</f>
        <v>0</v>
      </c>
      <c r="K177" s="145" t="s">
        <v>130</v>
      </c>
      <c r="L177" s="43"/>
      <c r="M177" s="150"/>
      <c r="N177" s="151" t="s">
        <v>43</v>
      </c>
      <c r="O177" s="24"/>
      <c r="P177" s="152">
        <f>$O$177*$H$177</f>
        <v>0</v>
      </c>
      <c r="Q177" s="152">
        <v>0.02857</v>
      </c>
      <c r="R177" s="152">
        <f>$Q$177*$H$177</f>
        <v>0.015427800000000002</v>
      </c>
      <c r="S177" s="152">
        <v>0</v>
      </c>
      <c r="T177" s="153">
        <f>$S$177*$H$177</f>
        <v>0</v>
      </c>
      <c r="AR177" s="85" t="s">
        <v>131</v>
      </c>
      <c r="AT177" s="85" t="s">
        <v>126</v>
      </c>
      <c r="AU177" s="85" t="s">
        <v>79</v>
      </c>
      <c r="AY177" s="6" t="s">
        <v>124</v>
      </c>
      <c r="BE177" s="154">
        <f>IF($N$177="základní",$J$177,0)</f>
        <v>0</v>
      </c>
      <c r="BF177" s="154">
        <f>IF($N$177="snížená",$J$177,0)</f>
        <v>0</v>
      </c>
      <c r="BG177" s="154">
        <f>IF($N$177="zákl. přenesená",$J$177,0)</f>
        <v>0</v>
      </c>
      <c r="BH177" s="154">
        <f>IF($N$177="sníž. přenesená",$J$177,0)</f>
        <v>0</v>
      </c>
      <c r="BI177" s="154">
        <f>IF($N$177="nulová",$J$177,0)</f>
        <v>0</v>
      </c>
      <c r="BJ177" s="85" t="s">
        <v>21</v>
      </c>
      <c r="BK177" s="154">
        <f>ROUND($I$177*$H$177,2)</f>
        <v>0</v>
      </c>
      <c r="BL177" s="85" t="s">
        <v>131</v>
      </c>
      <c r="BM177" s="85" t="s">
        <v>299</v>
      </c>
    </row>
    <row r="178" spans="2:47" s="6" customFormat="1" ht="16.5" customHeight="1">
      <c r="B178" s="23"/>
      <c r="C178" s="24"/>
      <c r="D178" s="155" t="s">
        <v>133</v>
      </c>
      <c r="E178" s="24"/>
      <c r="F178" s="156" t="s">
        <v>300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133</v>
      </c>
      <c r="AU178" s="6" t="s">
        <v>79</v>
      </c>
    </row>
    <row r="179" spans="2:51" s="6" customFormat="1" ht="15.75" customHeight="1">
      <c r="B179" s="157"/>
      <c r="C179" s="158"/>
      <c r="D179" s="159" t="s">
        <v>135</v>
      </c>
      <c r="E179" s="160"/>
      <c r="F179" s="161" t="s">
        <v>301</v>
      </c>
      <c r="G179" s="158"/>
      <c r="H179" s="160"/>
      <c r="J179" s="158"/>
      <c r="K179" s="158"/>
      <c r="L179" s="162"/>
      <c r="M179" s="163"/>
      <c r="N179" s="158"/>
      <c r="O179" s="158"/>
      <c r="P179" s="158"/>
      <c r="Q179" s="158"/>
      <c r="R179" s="158"/>
      <c r="S179" s="158"/>
      <c r="T179" s="164"/>
      <c r="AT179" s="165" t="s">
        <v>135</v>
      </c>
      <c r="AU179" s="165" t="s">
        <v>79</v>
      </c>
      <c r="AV179" s="166" t="s">
        <v>21</v>
      </c>
      <c r="AW179" s="166" t="s">
        <v>88</v>
      </c>
      <c r="AX179" s="166" t="s">
        <v>72</v>
      </c>
      <c r="AY179" s="165" t="s">
        <v>124</v>
      </c>
    </row>
    <row r="180" spans="2:51" s="6" customFormat="1" ht="15.75" customHeight="1">
      <c r="B180" s="167"/>
      <c r="C180" s="168"/>
      <c r="D180" s="159" t="s">
        <v>135</v>
      </c>
      <c r="E180" s="169"/>
      <c r="F180" s="170" t="s">
        <v>302</v>
      </c>
      <c r="G180" s="168"/>
      <c r="H180" s="171">
        <v>0.54</v>
      </c>
      <c r="J180" s="168"/>
      <c r="K180" s="168"/>
      <c r="L180" s="172"/>
      <c r="M180" s="173"/>
      <c r="N180" s="168"/>
      <c r="O180" s="168"/>
      <c r="P180" s="168"/>
      <c r="Q180" s="168"/>
      <c r="R180" s="168"/>
      <c r="S180" s="168"/>
      <c r="T180" s="174"/>
      <c r="AT180" s="175" t="s">
        <v>135</v>
      </c>
      <c r="AU180" s="175" t="s">
        <v>79</v>
      </c>
      <c r="AV180" s="176" t="s">
        <v>79</v>
      </c>
      <c r="AW180" s="176" t="s">
        <v>88</v>
      </c>
      <c r="AX180" s="176" t="s">
        <v>72</v>
      </c>
      <c r="AY180" s="175" t="s">
        <v>124</v>
      </c>
    </row>
    <row r="181" spans="2:63" s="129" customFormat="1" ht="30.75" customHeight="1">
      <c r="B181" s="130"/>
      <c r="C181" s="131"/>
      <c r="D181" s="132" t="s">
        <v>71</v>
      </c>
      <c r="E181" s="141" t="s">
        <v>131</v>
      </c>
      <c r="F181" s="141" t="s">
        <v>303</v>
      </c>
      <c r="G181" s="131"/>
      <c r="H181" s="131"/>
      <c r="J181" s="142">
        <f>$BK$181</f>
        <v>0</v>
      </c>
      <c r="K181" s="131"/>
      <c r="L181" s="135"/>
      <c r="M181" s="136"/>
      <c r="N181" s="131"/>
      <c r="O181" s="131"/>
      <c r="P181" s="137">
        <f>SUM($P$182:$P$183)</f>
        <v>0</v>
      </c>
      <c r="Q181" s="131"/>
      <c r="R181" s="137">
        <f>SUM($R$182:$R$183)</f>
        <v>0</v>
      </c>
      <c r="S181" s="131"/>
      <c r="T181" s="138">
        <f>SUM($T$182:$T$183)</f>
        <v>0</v>
      </c>
      <c r="AR181" s="139" t="s">
        <v>21</v>
      </c>
      <c r="AT181" s="139" t="s">
        <v>71</v>
      </c>
      <c r="AU181" s="139" t="s">
        <v>21</v>
      </c>
      <c r="AY181" s="139" t="s">
        <v>124</v>
      </c>
      <c r="BK181" s="140">
        <f>SUM($BK$182:$BK$183)</f>
        <v>0</v>
      </c>
    </row>
    <row r="182" spans="2:65" s="6" customFormat="1" ht="15.75" customHeight="1">
      <c r="B182" s="23"/>
      <c r="C182" s="143" t="s">
        <v>304</v>
      </c>
      <c r="D182" s="143" t="s">
        <v>126</v>
      </c>
      <c r="E182" s="144" t="s">
        <v>305</v>
      </c>
      <c r="F182" s="145" t="s">
        <v>306</v>
      </c>
      <c r="G182" s="146" t="s">
        <v>129</v>
      </c>
      <c r="H182" s="147">
        <v>0.32</v>
      </c>
      <c r="I182" s="148"/>
      <c r="J182" s="149">
        <f>ROUND($I$182*$H$182,2)</f>
        <v>0</v>
      </c>
      <c r="K182" s="145" t="s">
        <v>130</v>
      </c>
      <c r="L182" s="43"/>
      <c r="M182" s="150"/>
      <c r="N182" s="151" t="s">
        <v>43</v>
      </c>
      <c r="O182" s="24"/>
      <c r="P182" s="152">
        <f>$O$182*$H$182</f>
        <v>0</v>
      </c>
      <c r="Q182" s="152">
        <v>0</v>
      </c>
      <c r="R182" s="152">
        <f>$Q$182*$H$182</f>
        <v>0</v>
      </c>
      <c r="S182" s="152">
        <v>0</v>
      </c>
      <c r="T182" s="153">
        <f>$S$182*$H$182</f>
        <v>0</v>
      </c>
      <c r="AR182" s="85" t="s">
        <v>131</v>
      </c>
      <c r="AT182" s="85" t="s">
        <v>126</v>
      </c>
      <c r="AU182" s="85" t="s">
        <v>79</v>
      </c>
      <c r="AY182" s="6" t="s">
        <v>124</v>
      </c>
      <c r="BE182" s="154">
        <f>IF($N$182="základní",$J$182,0)</f>
        <v>0</v>
      </c>
      <c r="BF182" s="154">
        <f>IF($N$182="snížená",$J$182,0)</f>
        <v>0</v>
      </c>
      <c r="BG182" s="154">
        <f>IF($N$182="zákl. přenesená",$J$182,0)</f>
        <v>0</v>
      </c>
      <c r="BH182" s="154">
        <f>IF($N$182="sníž. přenesená",$J$182,0)</f>
        <v>0</v>
      </c>
      <c r="BI182" s="154">
        <f>IF($N$182="nulová",$J$182,0)</f>
        <v>0</v>
      </c>
      <c r="BJ182" s="85" t="s">
        <v>21</v>
      </c>
      <c r="BK182" s="154">
        <f>ROUND($I$182*$H$182,2)</f>
        <v>0</v>
      </c>
      <c r="BL182" s="85" t="s">
        <v>131</v>
      </c>
      <c r="BM182" s="85" t="s">
        <v>307</v>
      </c>
    </row>
    <row r="183" spans="2:47" s="6" customFormat="1" ht="16.5" customHeight="1">
      <c r="B183" s="23"/>
      <c r="C183" s="24"/>
      <c r="D183" s="155" t="s">
        <v>133</v>
      </c>
      <c r="E183" s="24"/>
      <c r="F183" s="156" t="s">
        <v>308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133</v>
      </c>
      <c r="AU183" s="6" t="s">
        <v>79</v>
      </c>
    </row>
    <row r="184" spans="2:63" s="129" customFormat="1" ht="30.75" customHeight="1">
      <c r="B184" s="130"/>
      <c r="C184" s="131"/>
      <c r="D184" s="132" t="s">
        <v>71</v>
      </c>
      <c r="E184" s="141" t="s">
        <v>160</v>
      </c>
      <c r="F184" s="141" t="s">
        <v>309</v>
      </c>
      <c r="G184" s="131"/>
      <c r="H184" s="131"/>
      <c r="J184" s="142">
        <f>$BK$184</f>
        <v>0</v>
      </c>
      <c r="K184" s="131"/>
      <c r="L184" s="135"/>
      <c r="M184" s="136"/>
      <c r="N184" s="131"/>
      <c r="O184" s="131"/>
      <c r="P184" s="137">
        <f>SUM($P$185:$P$201)</f>
        <v>0</v>
      </c>
      <c r="Q184" s="131"/>
      <c r="R184" s="137">
        <f>SUM($R$185:$R$201)</f>
        <v>3.73757922</v>
      </c>
      <c r="S184" s="131"/>
      <c r="T184" s="138">
        <f>SUM($T$185:$T$201)</f>
        <v>0</v>
      </c>
      <c r="AR184" s="139" t="s">
        <v>21</v>
      </c>
      <c r="AT184" s="139" t="s">
        <v>71</v>
      </c>
      <c r="AU184" s="139" t="s">
        <v>21</v>
      </c>
      <c r="AY184" s="139" t="s">
        <v>124</v>
      </c>
      <c r="BK184" s="140">
        <f>SUM($BK$185:$BK$201)</f>
        <v>0</v>
      </c>
    </row>
    <row r="185" spans="2:65" s="6" customFormat="1" ht="15.75" customHeight="1">
      <c r="B185" s="23"/>
      <c r="C185" s="143" t="s">
        <v>310</v>
      </c>
      <c r="D185" s="143" t="s">
        <v>126</v>
      </c>
      <c r="E185" s="144" t="s">
        <v>311</v>
      </c>
      <c r="F185" s="145" t="s">
        <v>312</v>
      </c>
      <c r="G185" s="146" t="s">
        <v>235</v>
      </c>
      <c r="H185" s="147">
        <v>3.66</v>
      </c>
      <c r="I185" s="148"/>
      <c r="J185" s="149">
        <f>ROUND($I$185*$H$185,2)</f>
        <v>0</v>
      </c>
      <c r="K185" s="145" t="s">
        <v>130</v>
      </c>
      <c r="L185" s="43"/>
      <c r="M185" s="150"/>
      <c r="N185" s="151" t="s">
        <v>43</v>
      </c>
      <c r="O185" s="24"/>
      <c r="P185" s="152">
        <f>$O$185*$H$185</f>
        <v>0</v>
      </c>
      <c r="Q185" s="152">
        <v>0.04</v>
      </c>
      <c r="R185" s="152">
        <f>$Q$185*$H$185</f>
        <v>0.1464</v>
      </c>
      <c r="S185" s="152">
        <v>0</v>
      </c>
      <c r="T185" s="153">
        <f>$S$185*$H$185</f>
        <v>0</v>
      </c>
      <c r="AR185" s="85" t="s">
        <v>131</v>
      </c>
      <c r="AT185" s="85" t="s">
        <v>126</v>
      </c>
      <c r="AU185" s="85" t="s">
        <v>79</v>
      </c>
      <c r="AY185" s="6" t="s">
        <v>124</v>
      </c>
      <c r="BE185" s="154">
        <f>IF($N$185="základní",$J$185,0)</f>
        <v>0</v>
      </c>
      <c r="BF185" s="154">
        <f>IF($N$185="snížená",$J$185,0)</f>
        <v>0</v>
      </c>
      <c r="BG185" s="154">
        <f>IF($N$185="zákl. přenesená",$J$185,0)</f>
        <v>0</v>
      </c>
      <c r="BH185" s="154">
        <f>IF($N$185="sníž. přenesená",$J$185,0)</f>
        <v>0</v>
      </c>
      <c r="BI185" s="154">
        <f>IF($N$185="nulová",$J$185,0)</f>
        <v>0</v>
      </c>
      <c r="BJ185" s="85" t="s">
        <v>21</v>
      </c>
      <c r="BK185" s="154">
        <f>ROUND($I$185*$H$185,2)</f>
        <v>0</v>
      </c>
      <c r="BL185" s="85" t="s">
        <v>131</v>
      </c>
      <c r="BM185" s="85" t="s">
        <v>313</v>
      </c>
    </row>
    <row r="186" spans="2:47" s="6" customFormat="1" ht="16.5" customHeight="1">
      <c r="B186" s="23"/>
      <c r="C186" s="24"/>
      <c r="D186" s="155" t="s">
        <v>133</v>
      </c>
      <c r="E186" s="24"/>
      <c r="F186" s="156" t="s">
        <v>314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133</v>
      </c>
      <c r="AU186" s="6" t="s">
        <v>79</v>
      </c>
    </row>
    <row r="187" spans="2:51" s="6" customFormat="1" ht="15.75" customHeight="1">
      <c r="B187" s="157"/>
      <c r="C187" s="158"/>
      <c r="D187" s="159" t="s">
        <v>135</v>
      </c>
      <c r="E187" s="160"/>
      <c r="F187" s="161" t="s">
        <v>315</v>
      </c>
      <c r="G187" s="158"/>
      <c r="H187" s="160"/>
      <c r="J187" s="158"/>
      <c r="K187" s="158"/>
      <c r="L187" s="162"/>
      <c r="M187" s="163"/>
      <c r="N187" s="158"/>
      <c r="O187" s="158"/>
      <c r="P187" s="158"/>
      <c r="Q187" s="158"/>
      <c r="R187" s="158"/>
      <c r="S187" s="158"/>
      <c r="T187" s="164"/>
      <c r="AT187" s="165" t="s">
        <v>135</v>
      </c>
      <c r="AU187" s="165" t="s">
        <v>79</v>
      </c>
      <c r="AV187" s="166" t="s">
        <v>21</v>
      </c>
      <c r="AW187" s="166" t="s">
        <v>88</v>
      </c>
      <c r="AX187" s="166" t="s">
        <v>72</v>
      </c>
      <c r="AY187" s="165" t="s">
        <v>124</v>
      </c>
    </row>
    <row r="188" spans="2:51" s="6" customFormat="1" ht="15.75" customHeight="1">
      <c r="B188" s="167"/>
      <c r="C188" s="168"/>
      <c r="D188" s="159" t="s">
        <v>135</v>
      </c>
      <c r="E188" s="169"/>
      <c r="F188" s="170" t="s">
        <v>316</v>
      </c>
      <c r="G188" s="168"/>
      <c r="H188" s="171">
        <v>3.66</v>
      </c>
      <c r="J188" s="168"/>
      <c r="K188" s="168"/>
      <c r="L188" s="172"/>
      <c r="M188" s="173"/>
      <c r="N188" s="168"/>
      <c r="O188" s="168"/>
      <c r="P188" s="168"/>
      <c r="Q188" s="168"/>
      <c r="R188" s="168"/>
      <c r="S188" s="168"/>
      <c r="T188" s="174"/>
      <c r="AT188" s="175" t="s">
        <v>135</v>
      </c>
      <c r="AU188" s="175" t="s">
        <v>79</v>
      </c>
      <c r="AV188" s="176" t="s">
        <v>79</v>
      </c>
      <c r="AW188" s="176" t="s">
        <v>88</v>
      </c>
      <c r="AX188" s="176" t="s">
        <v>72</v>
      </c>
      <c r="AY188" s="175" t="s">
        <v>124</v>
      </c>
    </row>
    <row r="189" spans="2:65" s="6" customFormat="1" ht="15.75" customHeight="1">
      <c r="B189" s="23"/>
      <c r="C189" s="143" t="s">
        <v>287</v>
      </c>
      <c r="D189" s="143" t="s">
        <v>126</v>
      </c>
      <c r="E189" s="144" t="s">
        <v>317</v>
      </c>
      <c r="F189" s="145" t="s">
        <v>318</v>
      </c>
      <c r="G189" s="146" t="s">
        <v>235</v>
      </c>
      <c r="H189" s="147">
        <v>3.66</v>
      </c>
      <c r="I189" s="148"/>
      <c r="J189" s="149">
        <f>ROUND($I$189*$H$189,2)</f>
        <v>0</v>
      </c>
      <c r="K189" s="145" t="s">
        <v>130</v>
      </c>
      <c r="L189" s="43"/>
      <c r="M189" s="150"/>
      <c r="N189" s="151" t="s">
        <v>43</v>
      </c>
      <c r="O189" s="24"/>
      <c r="P189" s="152">
        <f>$O$189*$H$189</f>
        <v>0</v>
      </c>
      <c r="Q189" s="152">
        <v>0.04153</v>
      </c>
      <c r="R189" s="152">
        <f>$Q$189*$H$189</f>
        <v>0.1519998</v>
      </c>
      <c r="S189" s="152">
        <v>0</v>
      </c>
      <c r="T189" s="153">
        <f>$S$189*$H$189</f>
        <v>0</v>
      </c>
      <c r="AR189" s="85" t="s">
        <v>131</v>
      </c>
      <c r="AT189" s="85" t="s">
        <v>126</v>
      </c>
      <c r="AU189" s="85" t="s">
        <v>79</v>
      </c>
      <c r="AY189" s="6" t="s">
        <v>124</v>
      </c>
      <c r="BE189" s="154">
        <f>IF($N$189="základní",$J$189,0)</f>
        <v>0</v>
      </c>
      <c r="BF189" s="154">
        <f>IF($N$189="snížená",$J$189,0)</f>
        <v>0</v>
      </c>
      <c r="BG189" s="154">
        <f>IF($N$189="zákl. přenesená",$J$189,0)</f>
        <v>0</v>
      </c>
      <c r="BH189" s="154">
        <f>IF($N$189="sníž. přenesená",$J$189,0)</f>
        <v>0</v>
      </c>
      <c r="BI189" s="154">
        <f>IF($N$189="nulová",$J$189,0)</f>
        <v>0</v>
      </c>
      <c r="BJ189" s="85" t="s">
        <v>21</v>
      </c>
      <c r="BK189" s="154">
        <f>ROUND($I$189*$H$189,2)</f>
        <v>0</v>
      </c>
      <c r="BL189" s="85" t="s">
        <v>131</v>
      </c>
      <c r="BM189" s="85" t="s">
        <v>319</v>
      </c>
    </row>
    <row r="190" spans="2:47" s="6" customFormat="1" ht="16.5" customHeight="1">
      <c r="B190" s="23"/>
      <c r="C190" s="24"/>
      <c r="D190" s="155" t="s">
        <v>133</v>
      </c>
      <c r="E190" s="24"/>
      <c r="F190" s="156" t="s">
        <v>320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133</v>
      </c>
      <c r="AU190" s="6" t="s">
        <v>79</v>
      </c>
    </row>
    <row r="191" spans="2:65" s="6" customFormat="1" ht="15.75" customHeight="1">
      <c r="B191" s="23"/>
      <c r="C191" s="143" t="s">
        <v>321</v>
      </c>
      <c r="D191" s="143" t="s">
        <v>126</v>
      </c>
      <c r="E191" s="144" t="s">
        <v>322</v>
      </c>
      <c r="F191" s="145" t="s">
        <v>323</v>
      </c>
      <c r="G191" s="146" t="s">
        <v>235</v>
      </c>
      <c r="H191" s="147">
        <v>1.155</v>
      </c>
      <c r="I191" s="148"/>
      <c r="J191" s="149">
        <f>ROUND($I$191*$H$191,2)</f>
        <v>0</v>
      </c>
      <c r="K191" s="145" t="s">
        <v>130</v>
      </c>
      <c r="L191" s="43"/>
      <c r="M191" s="150"/>
      <c r="N191" s="151" t="s">
        <v>43</v>
      </c>
      <c r="O191" s="24"/>
      <c r="P191" s="152">
        <f>$O$191*$H$191</f>
        <v>0</v>
      </c>
      <c r="Q191" s="152">
        <v>0.1231</v>
      </c>
      <c r="R191" s="152">
        <f>$Q$191*$H$191</f>
        <v>0.14218050000000002</v>
      </c>
      <c r="S191" s="152">
        <v>0</v>
      </c>
      <c r="T191" s="153">
        <f>$S$191*$H$191</f>
        <v>0</v>
      </c>
      <c r="AR191" s="85" t="s">
        <v>131</v>
      </c>
      <c r="AT191" s="85" t="s">
        <v>126</v>
      </c>
      <c r="AU191" s="85" t="s">
        <v>79</v>
      </c>
      <c r="AY191" s="6" t="s">
        <v>124</v>
      </c>
      <c r="BE191" s="154">
        <f>IF($N$191="základní",$J$191,0)</f>
        <v>0</v>
      </c>
      <c r="BF191" s="154">
        <f>IF($N$191="snížená",$J$191,0)</f>
        <v>0</v>
      </c>
      <c r="BG191" s="154">
        <f>IF($N$191="zákl. přenesená",$J$191,0)</f>
        <v>0</v>
      </c>
      <c r="BH191" s="154">
        <f>IF($N$191="sníž. přenesená",$J$191,0)</f>
        <v>0</v>
      </c>
      <c r="BI191" s="154">
        <f>IF($N$191="nulová",$J$191,0)</f>
        <v>0</v>
      </c>
      <c r="BJ191" s="85" t="s">
        <v>21</v>
      </c>
      <c r="BK191" s="154">
        <f>ROUND($I$191*$H$191,2)</f>
        <v>0</v>
      </c>
      <c r="BL191" s="85" t="s">
        <v>131</v>
      </c>
      <c r="BM191" s="85" t="s">
        <v>324</v>
      </c>
    </row>
    <row r="192" spans="2:47" s="6" customFormat="1" ht="16.5" customHeight="1">
      <c r="B192" s="23"/>
      <c r="C192" s="24"/>
      <c r="D192" s="155" t="s">
        <v>133</v>
      </c>
      <c r="E192" s="24"/>
      <c r="F192" s="156" t="s">
        <v>325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133</v>
      </c>
      <c r="AU192" s="6" t="s">
        <v>79</v>
      </c>
    </row>
    <row r="193" spans="2:51" s="6" customFormat="1" ht="15.75" customHeight="1">
      <c r="B193" s="157"/>
      <c r="C193" s="158"/>
      <c r="D193" s="159" t="s">
        <v>135</v>
      </c>
      <c r="E193" s="160"/>
      <c r="F193" s="161" t="s">
        <v>326</v>
      </c>
      <c r="G193" s="158"/>
      <c r="H193" s="160"/>
      <c r="J193" s="158"/>
      <c r="K193" s="158"/>
      <c r="L193" s="162"/>
      <c r="M193" s="163"/>
      <c r="N193" s="158"/>
      <c r="O193" s="158"/>
      <c r="P193" s="158"/>
      <c r="Q193" s="158"/>
      <c r="R193" s="158"/>
      <c r="S193" s="158"/>
      <c r="T193" s="164"/>
      <c r="AT193" s="165" t="s">
        <v>135</v>
      </c>
      <c r="AU193" s="165" t="s">
        <v>79</v>
      </c>
      <c r="AV193" s="166" t="s">
        <v>21</v>
      </c>
      <c r="AW193" s="166" t="s">
        <v>88</v>
      </c>
      <c r="AX193" s="166" t="s">
        <v>72</v>
      </c>
      <c r="AY193" s="165" t="s">
        <v>124</v>
      </c>
    </row>
    <row r="194" spans="2:51" s="6" customFormat="1" ht="15.75" customHeight="1">
      <c r="B194" s="167"/>
      <c r="C194" s="168"/>
      <c r="D194" s="159" t="s">
        <v>135</v>
      </c>
      <c r="E194" s="169"/>
      <c r="F194" s="170" t="s">
        <v>327</v>
      </c>
      <c r="G194" s="168"/>
      <c r="H194" s="171">
        <v>1.155</v>
      </c>
      <c r="J194" s="168"/>
      <c r="K194" s="168"/>
      <c r="L194" s="172"/>
      <c r="M194" s="173"/>
      <c r="N194" s="168"/>
      <c r="O194" s="168"/>
      <c r="P194" s="168"/>
      <c r="Q194" s="168"/>
      <c r="R194" s="168"/>
      <c r="S194" s="168"/>
      <c r="T194" s="174"/>
      <c r="AT194" s="175" t="s">
        <v>135</v>
      </c>
      <c r="AU194" s="175" t="s">
        <v>79</v>
      </c>
      <c r="AV194" s="176" t="s">
        <v>79</v>
      </c>
      <c r="AW194" s="176" t="s">
        <v>88</v>
      </c>
      <c r="AX194" s="176" t="s">
        <v>72</v>
      </c>
      <c r="AY194" s="175" t="s">
        <v>124</v>
      </c>
    </row>
    <row r="195" spans="2:65" s="6" customFormat="1" ht="15.75" customHeight="1">
      <c r="B195" s="23"/>
      <c r="C195" s="143" t="s">
        <v>328</v>
      </c>
      <c r="D195" s="143" t="s">
        <v>126</v>
      </c>
      <c r="E195" s="144" t="s">
        <v>329</v>
      </c>
      <c r="F195" s="145" t="s">
        <v>330</v>
      </c>
      <c r="G195" s="146" t="s">
        <v>235</v>
      </c>
      <c r="H195" s="147">
        <v>4.072</v>
      </c>
      <c r="I195" s="148"/>
      <c r="J195" s="149">
        <f>ROUND($I$195*$H$195,2)</f>
        <v>0</v>
      </c>
      <c r="K195" s="145" t="s">
        <v>130</v>
      </c>
      <c r="L195" s="43"/>
      <c r="M195" s="150"/>
      <c r="N195" s="151" t="s">
        <v>43</v>
      </c>
      <c r="O195" s="24"/>
      <c r="P195" s="152">
        <f>$O$195*$H$195</f>
        <v>0</v>
      </c>
      <c r="Q195" s="152">
        <v>0.26894</v>
      </c>
      <c r="R195" s="152">
        <f>$Q$195*$H$195</f>
        <v>1.0951236800000002</v>
      </c>
      <c r="S195" s="152">
        <v>0</v>
      </c>
      <c r="T195" s="153">
        <f>$S$195*$H$195</f>
        <v>0</v>
      </c>
      <c r="AR195" s="85" t="s">
        <v>131</v>
      </c>
      <c r="AT195" s="85" t="s">
        <v>126</v>
      </c>
      <c r="AU195" s="85" t="s">
        <v>79</v>
      </c>
      <c r="AY195" s="6" t="s">
        <v>124</v>
      </c>
      <c r="BE195" s="154">
        <f>IF($N$195="základní",$J$195,0)</f>
        <v>0</v>
      </c>
      <c r="BF195" s="154">
        <f>IF($N$195="snížená",$J$195,0)</f>
        <v>0</v>
      </c>
      <c r="BG195" s="154">
        <f>IF($N$195="zákl. přenesená",$J$195,0)</f>
        <v>0</v>
      </c>
      <c r="BH195" s="154">
        <f>IF($N$195="sníž. přenesená",$J$195,0)</f>
        <v>0</v>
      </c>
      <c r="BI195" s="154">
        <f>IF($N$195="nulová",$J$195,0)</f>
        <v>0</v>
      </c>
      <c r="BJ195" s="85" t="s">
        <v>21</v>
      </c>
      <c r="BK195" s="154">
        <f>ROUND($I$195*$H$195,2)</f>
        <v>0</v>
      </c>
      <c r="BL195" s="85" t="s">
        <v>131</v>
      </c>
      <c r="BM195" s="85" t="s">
        <v>331</v>
      </c>
    </row>
    <row r="196" spans="2:47" s="6" customFormat="1" ht="16.5" customHeight="1">
      <c r="B196" s="23"/>
      <c r="C196" s="24"/>
      <c r="D196" s="155" t="s">
        <v>133</v>
      </c>
      <c r="E196" s="24"/>
      <c r="F196" s="156" t="s">
        <v>332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133</v>
      </c>
      <c r="AU196" s="6" t="s">
        <v>79</v>
      </c>
    </row>
    <row r="197" spans="2:51" s="6" customFormat="1" ht="15.75" customHeight="1">
      <c r="B197" s="157"/>
      <c r="C197" s="158"/>
      <c r="D197" s="159" t="s">
        <v>135</v>
      </c>
      <c r="E197" s="160"/>
      <c r="F197" s="161" t="s">
        <v>333</v>
      </c>
      <c r="G197" s="158"/>
      <c r="H197" s="160"/>
      <c r="J197" s="158"/>
      <c r="K197" s="158"/>
      <c r="L197" s="162"/>
      <c r="M197" s="163"/>
      <c r="N197" s="158"/>
      <c r="O197" s="158"/>
      <c r="P197" s="158"/>
      <c r="Q197" s="158"/>
      <c r="R197" s="158"/>
      <c r="S197" s="158"/>
      <c r="T197" s="164"/>
      <c r="AT197" s="165" t="s">
        <v>135</v>
      </c>
      <c r="AU197" s="165" t="s">
        <v>79</v>
      </c>
      <c r="AV197" s="166" t="s">
        <v>21</v>
      </c>
      <c r="AW197" s="166" t="s">
        <v>88</v>
      </c>
      <c r="AX197" s="166" t="s">
        <v>72</v>
      </c>
      <c r="AY197" s="165" t="s">
        <v>124</v>
      </c>
    </row>
    <row r="198" spans="2:51" s="6" customFormat="1" ht="15.75" customHeight="1">
      <c r="B198" s="167"/>
      <c r="C198" s="168"/>
      <c r="D198" s="159" t="s">
        <v>135</v>
      </c>
      <c r="E198" s="169"/>
      <c r="F198" s="170" t="s">
        <v>334</v>
      </c>
      <c r="G198" s="168"/>
      <c r="H198" s="171">
        <v>4.072</v>
      </c>
      <c r="J198" s="168"/>
      <c r="K198" s="168"/>
      <c r="L198" s="172"/>
      <c r="M198" s="173"/>
      <c r="N198" s="168"/>
      <c r="O198" s="168"/>
      <c r="P198" s="168"/>
      <c r="Q198" s="168"/>
      <c r="R198" s="168"/>
      <c r="S198" s="168"/>
      <c r="T198" s="174"/>
      <c r="AT198" s="175" t="s">
        <v>135</v>
      </c>
      <c r="AU198" s="175" t="s">
        <v>79</v>
      </c>
      <c r="AV198" s="176" t="s">
        <v>79</v>
      </c>
      <c r="AW198" s="176" t="s">
        <v>88</v>
      </c>
      <c r="AX198" s="176" t="s">
        <v>72</v>
      </c>
      <c r="AY198" s="175" t="s">
        <v>124</v>
      </c>
    </row>
    <row r="199" spans="2:65" s="6" customFormat="1" ht="15.75" customHeight="1">
      <c r="B199" s="23"/>
      <c r="C199" s="143" t="s">
        <v>335</v>
      </c>
      <c r="D199" s="143" t="s">
        <v>126</v>
      </c>
      <c r="E199" s="144" t="s">
        <v>336</v>
      </c>
      <c r="F199" s="145" t="s">
        <v>337</v>
      </c>
      <c r="G199" s="146" t="s">
        <v>210</v>
      </c>
      <c r="H199" s="147">
        <v>11.15</v>
      </c>
      <c r="I199" s="148"/>
      <c r="J199" s="149">
        <f>ROUND($I$199*$H$199,2)</f>
        <v>0</v>
      </c>
      <c r="K199" s="145" t="s">
        <v>130</v>
      </c>
      <c r="L199" s="43"/>
      <c r="M199" s="150"/>
      <c r="N199" s="151" t="s">
        <v>43</v>
      </c>
      <c r="O199" s="24"/>
      <c r="P199" s="152">
        <f>$O$199*$H$199</f>
        <v>0</v>
      </c>
      <c r="Q199" s="152">
        <v>0.1974776</v>
      </c>
      <c r="R199" s="152">
        <f>$Q$199*$H$199</f>
        <v>2.20187524</v>
      </c>
      <c r="S199" s="152">
        <v>0</v>
      </c>
      <c r="T199" s="153">
        <f>$S$199*$H$199</f>
        <v>0</v>
      </c>
      <c r="AR199" s="85" t="s">
        <v>131</v>
      </c>
      <c r="AT199" s="85" t="s">
        <v>126</v>
      </c>
      <c r="AU199" s="85" t="s">
        <v>79</v>
      </c>
      <c r="AY199" s="6" t="s">
        <v>124</v>
      </c>
      <c r="BE199" s="154">
        <f>IF($N$199="základní",$J$199,0)</f>
        <v>0</v>
      </c>
      <c r="BF199" s="154">
        <f>IF($N$199="snížená",$J$199,0)</f>
        <v>0</v>
      </c>
      <c r="BG199" s="154">
        <f>IF($N$199="zákl. přenesená",$J$199,0)</f>
        <v>0</v>
      </c>
      <c r="BH199" s="154">
        <f>IF($N$199="sníž. přenesená",$J$199,0)</f>
        <v>0</v>
      </c>
      <c r="BI199" s="154">
        <f>IF($N$199="nulová",$J$199,0)</f>
        <v>0</v>
      </c>
      <c r="BJ199" s="85" t="s">
        <v>21</v>
      </c>
      <c r="BK199" s="154">
        <f>ROUND($I$199*$H$199,2)</f>
        <v>0</v>
      </c>
      <c r="BL199" s="85" t="s">
        <v>131</v>
      </c>
      <c r="BM199" s="85" t="s">
        <v>338</v>
      </c>
    </row>
    <row r="200" spans="2:47" s="6" customFormat="1" ht="27" customHeight="1">
      <c r="B200" s="23"/>
      <c r="C200" s="24"/>
      <c r="D200" s="155" t="s">
        <v>133</v>
      </c>
      <c r="E200" s="24"/>
      <c r="F200" s="156" t="s">
        <v>339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133</v>
      </c>
      <c r="AU200" s="6" t="s">
        <v>79</v>
      </c>
    </row>
    <row r="201" spans="2:51" s="6" customFormat="1" ht="15.75" customHeight="1">
      <c r="B201" s="167"/>
      <c r="C201" s="168"/>
      <c r="D201" s="159" t="s">
        <v>135</v>
      </c>
      <c r="E201" s="169"/>
      <c r="F201" s="170" t="s">
        <v>340</v>
      </c>
      <c r="G201" s="168"/>
      <c r="H201" s="171">
        <v>11.15</v>
      </c>
      <c r="J201" s="168"/>
      <c r="K201" s="168"/>
      <c r="L201" s="172"/>
      <c r="M201" s="173"/>
      <c r="N201" s="168"/>
      <c r="O201" s="168"/>
      <c r="P201" s="168"/>
      <c r="Q201" s="168"/>
      <c r="R201" s="168"/>
      <c r="S201" s="168"/>
      <c r="T201" s="174"/>
      <c r="AT201" s="175" t="s">
        <v>135</v>
      </c>
      <c r="AU201" s="175" t="s">
        <v>79</v>
      </c>
      <c r="AV201" s="176" t="s">
        <v>79</v>
      </c>
      <c r="AW201" s="176" t="s">
        <v>88</v>
      </c>
      <c r="AX201" s="176" t="s">
        <v>72</v>
      </c>
      <c r="AY201" s="175" t="s">
        <v>124</v>
      </c>
    </row>
    <row r="202" spans="2:63" s="129" customFormat="1" ht="30.75" customHeight="1">
      <c r="B202" s="130"/>
      <c r="C202" s="131"/>
      <c r="D202" s="132" t="s">
        <v>71</v>
      </c>
      <c r="E202" s="141" t="s">
        <v>172</v>
      </c>
      <c r="F202" s="141" t="s">
        <v>341</v>
      </c>
      <c r="G202" s="131"/>
      <c r="H202" s="131"/>
      <c r="J202" s="142">
        <f>$BK$202</f>
        <v>0</v>
      </c>
      <c r="K202" s="131"/>
      <c r="L202" s="135"/>
      <c r="M202" s="136"/>
      <c r="N202" s="131"/>
      <c r="O202" s="131"/>
      <c r="P202" s="137">
        <f>SUM($P$203:$P$215)</f>
        <v>0</v>
      </c>
      <c r="Q202" s="131"/>
      <c r="R202" s="137">
        <f>SUM($R$203:$R$215)</f>
        <v>0.0095225</v>
      </c>
      <c r="S202" s="131"/>
      <c r="T202" s="138">
        <f>SUM($T$203:$T$215)</f>
        <v>0</v>
      </c>
      <c r="AR202" s="139" t="s">
        <v>21</v>
      </c>
      <c r="AT202" s="139" t="s">
        <v>71</v>
      </c>
      <c r="AU202" s="139" t="s">
        <v>21</v>
      </c>
      <c r="AY202" s="139" t="s">
        <v>124</v>
      </c>
      <c r="BK202" s="140">
        <f>SUM($BK$203:$BK$215)</f>
        <v>0</v>
      </c>
    </row>
    <row r="203" spans="2:65" s="6" customFormat="1" ht="15.75" customHeight="1">
      <c r="B203" s="23"/>
      <c r="C203" s="143" t="s">
        <v>342</v>
      </c>
      <c r="D203" s="143" t="s">
        <v>126</v>
      </c>
      <c r="E203" s="144" t="s">
        <v>343</v>
      </c>
      <c r="F203" s="145" t="s">
        <v>344</v>
      </c>
      <c r="G203" s="146" t="s">
        <v>280</v>
      </c>
      <c r="H203" s="147">
        <v>1</v>
      </c>
      <c r="I203" s="148"/>
      <c r="J203" s="149">
        <f>ROUND($I$203*$H$203,2)</f>
        <v>0</v>
      </c>
      <c r="K203" s="145" t="s">
        <v>130</v>
      </c>
      <c r="L203" s="43"/>
      <c r="M203" s="150"/>
      <c r="N203" s="151" t="s">
        <v>43</v>
      </c>
      <c r="O203" s="24"/>
      <c r="P203" s="152">
        <f>$O$203*$H$203</f>
        <v>0</v>
      </c>
      <c r="Q203" s="152">
        <v>0.0019792</v>
      </c>
      <c r="R203" s="152">
        <f>$Q$203*$H$203</f>
        <v>0.0019792</v>
      </c>
      <c r="S203" s="152">
        <v>0</v>
      </c>
      <c r="T203" s="153">
        <f>$S$203*$H$203</f>
        <v>0</v>
      </c>
      <c r="AR203" s="85" t="s">
        <v>131</v>
      </c>
      <c r="AT203" s="85" t="s">
        <v>126</v>
      </c>
      <c r="AU203" s="85" t="s">
        <v>79</v>
      </c>
      <c r="AY203" s="6" t="s">
        <v>124</v>
      </c>
      <c r="BE203" s="154">
        <f>IF($N$203="základní",$J$203,0)</f>
        <v>0</v>
      </c>
      <c r="BF203" s="154">
        <f>IF($N$203="snížená",$J$203,0)</f>
        <v>0</v>
      </c>
      <c r="BG203" s="154">
        <f>IF($N$203="zákl. přenesená",$J$203,0)</f>
        <v>0</v>
      </c>
      <c r="BH203" s="154">
        <f>IF($N$203="sníž. přenesená",$J$203,0)</f>
        <v>0</v>
      </c>
      <c r="BI203" s="154">
        <f>IF($N$203="nulová",$J$203,0)</f>
        <v>0</v>
      </c>
      <c r="BJ203" s="85" t="s">
        <v>21</v>
      </c>
      <c r="BK203" s="154">
        <f>ROUND($I$203*$H$203,2)</f>
        <v>0</v>
      </c>
      <c r="BL203" s="85" t="s">
        <v>131</v>
      </c>
      <c r="BM203" s="85" t="s">
        <v>345</v>
      </c>
    </row>
    <row r="204" spans="2:47" s="6" customFormat="1" ht="16.5" customHeight="1">
      <c r="B204" s="23"/>
      <c r="C204" s="24"/>
      <c r="D204" s="155" t="s">
        <v>133</v>
      </c>
      <c r="E204" s="24"/>
      <c r="F204" s="156" t="s">
        <v>346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133</v>
      </c>
      <c r="AU204" s="6" t="s">
        <v>79</v>
      </c>
    </row>
    <row r="205" spans="2:65" s="6" customFormat="1" ht="15.75" customHeight="1">
      <c r="B205" s="23"/>
      <c r="C205" s="143" t="s">
        <v>347</v>
      </c>
      <c r="D205" s="143" t="s">
        <v>126</v>
      </c>
      <c r="E205" s="144" t="s">
        <v>348</v>
      </c>
      <c r="F205" s="145" t="s">
        <v>349</v>
      </c>
      <c r="G205" s="146" t="s">
        <v>210</v>
      </c>
      <c r="H205" s="147">
        <v>4</v>
      </c>
      <c r="I205" s="148"/>
      <c r="J205" s="149">
        <f>ROUND($I$205*$H$205,2)</f>
        <v>0</v>
      </c>
      <c r="K205" s="145"/>
      <c r="L205" s="43"/>
      <c r="M205" s="150"/>
      <c r="N205" s="151" t="s">
        <v>43</v>
      </c>
      <c r="O205" s="24"/>
      <c r="P205" s="152">
        <f>$O$205*$H$205</f>
        <v>0</v>
      </c>
      <c r="Q205" s="152">
        <v>0</v>
      </c>
      <c r="R205" s="152">
        <f>$Q$205*$H$205</f>
        <v>0</v>
      </c>
      <c r="S205" s="152">
        <v>0</v>
      </c>
      <c r="T205" s="153">
        <f>$S$205*$H$205</f>
        <v>0</v>
      </c>
      <c r="AR205" s="85" t="s">
        <v>131</v>
      </c>
      <c r="AT205" s="85" t="s">
        <v>126</v>
      </c>
      <c r="AU205" s="85" t="s">
        <v>79</v>
      </c>
      <c r="AY205" s="6" t="s">
        <v>124</v>
      </c>
      <c r="BE205" s="154">
        <f>IF($N$205="základní",$J$205,0)</f>
        <v>0</v>
      </c>
      <c r="BF205" s="154">
        <f>IF($N$205="snížená",$J$205,0)</f>
        <v>0</v>
      </c>
      <c r="BG205" s="154">
        <f>IF($N$205="zákl. přenesená",$J$205,0)</f>
        <v>0</v>
      </c>
      <c r="BH205" s="154">
        <f>IF($N$205="sníž. přenesená",$J$205,0)</f>
        <v>0</v>
      </c>
      <c r="BI205" s="154">
        <f>IF($N$205="nulová",$J$205,0)</f>
        <v>0</v>
      </c>
      <c r="BJ205" s="85" t="s">
        <v>21</v>
      </c>
      <c r="BK205" s="154">
        <f>ROUND($I$205*$H$205,2)</f>
        <v>0</v>
      </c>
      <c r="BL205" s="85" t="s">
        <v>131</v>
      </c>
      <c r="BM205" s="85" t="s">
        <v>350</v>
      </c>
    </row>
    <row r="206" spans="2:47" s="6" customFormat="1" ht="27" customHeight="1">
      <c r="B206" s="23"/>
      <c r="C206" s="24"/>
      <c r="D206" s="155" t="s">
        <v>133</v>
      </c>
      <c r="E206" s="24"/>
      <c r="F206" s="156" t="s">
        <v>351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133</v>
      </c>
      <c r="AU206" s="6" t="s">
        <v>79</v>
      </c>
    </row>
    <row r="207" spans="2:65" s="6" customFormat="1" ht="15.75" customHeight="1">
      <c r="B207" s="23"/>
      <c r="C207" s="177" t="s">
        <v>352</v>
      </c>
      <c r="D207" s="177" t="s">
        <v>200</v>
      </c>
      <c r="E207" s="178" t="s">
        <v>353</v>
      </c>
      <c r="F207" s="179" t="s">
        <v>354</v>
      </c>
      <c r="G207" s="180" t="s">
        <v>280</v>
      </c>
      <c r="H207" s="181">
        <v>4.372</v>
      </c>
      <c r="I207" s="182"/>
      <c r="J207" s="183">
        <f>ROUND($I$207*$H$207,2)</f>
        <v>0</v>
      </c>
      <c r="K207" s="179" t="s">
        <v>130</v>
      </c>
      <c r="L207" s="184"/>
      <c r="M207" s="185"/>
      <c r="N207" s="186" t="s">
        <v>43</v>
      </c>
      <c r="O207" s="24"/>
      <c r="P207" s="152">
        <f>$O$207*$H$207</f>
        <v>0</v>
      </c>
      <c r="Q207" s="152">
        <v>0.0016</v>
      </c>
      <c r="R207" s="152">
        <f>$Q$207*$H$207</f>
        <v>0.0069952</v>
      </c>
      <c r="S207" s="152">
        <v>0</v>
      </c>
      <c r="T207" s="153">
        <f>$S$207*$H$207</f>
        <v>0</v>
      </c>
      <c r="AR207" s="85" t="s">
        <v>172</v>
      </c>
      <c r="AT207" s="85" t="s">
        <v>200</v>
      </c>
      <c r="AU207" s="85" t="s">
        <v>79</v>
      </c>
      <c r="AY207" s="6" t="s">
        <v>124</v>
      </c>
      <c r="BE207" s="154">
        <f>IF($N$207="základní",$J$207,0)</f>
        <v>0</v>
      </c>
      <c r="BF207" s="154">
        <f>IF($N$207="snížená",$J$207,0)</f>
        <v>0</v>
      </c>
      <c r="BG207" s="154">
        <f>IF($N$207="zákl. přenesená",$J$207,0)</f>
        <v>0</v>
      </c>
      <c r="BH207" s="154">
        <f>IF($N$207="sníž. přenesená",$J$207,0)</f>
        <v>0</v>
      </c>
      <c r="BI207" s="154">
        <f>IF($N$207="nulová",$J$207,0)</f>
        <v>0</v>
      </c>
      <c r="BJ207" s="85" t="s">
        <v>21</v>
      </c>
      <c r="BK207" s="154">
        <f>ROUND($I$207*$H$207,2)</f>
        <v>0</v>
      </c>
      <c r="BL207" s="85" t="s">
        <v>131</v>
      </c>
      <c r="BM207" s="85" t="s">
        <v>355</v>
      </c>
    </row>
    <row r="208" spans="2:47" s="6" customFormat="1" ht="27" customHeight="1">
      <c r="B208" s="23"/>
      <c r="C208" s="24"/>
      <c r="D208" s="155" t="s">
        <v>133</v>
      </c>
      <c r="E208" s="24"/>
      <c r="F208" s="156" t="s">
        <v>356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133</v>
      </c>
      <c r="AU208" s="6" t="s">
        <v>79</v>
      </c>
    </row>
    <row r="209" spans="2:47" s="6" customFormat="1" ht="30.75" customHeight="1">
      <c r="B209" s="23"/>
      <c r="C209" s="24"/>
      <c r="D209" s="159" t="s">
        <v>259</v>
      </c>
      <c r="E209" s="24"/>
      <c r="F209" s="187" t="s">
        <v>357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259</v>
      </c>
      <c r="AU209" s="6" t="s">
        <v>79</v>
      </c>
    </row>
    <row r="210" spans="2:51" s="6" customFormat="1" ht="15.75" customHeight="1">
      <c r="B210" s="167"/>
      <c r="C210" s="168"/>
      <c r="D210" s="159" t="s">
        <v>135</v>
      </c>
      <c r="E210" s="168"/>
      <c r="F210" s="170" t="s">
        <v>358</v>
      </c>
      <c r="G210" s="168"/>
      <c r="H210" s="171">
        <v>4.372</v>
      </c>
      <c r="J210" s="168"/>
      <c r="K210" s="168"/>
      <c r="L210" s="172"/>
      <c r="M210" s="173"/>
      <c r="N210" s="168"/>
      <c r="O210" s="168"/>
      <c r="P210" s="168"/>
      <c r="Q210" s="168"/>
      <c r="R210" s="168"/>
      <c r="S210" s="168"/>
      <c r="T210" s="174"/>
      <c r="AT210" s="175" t="s">
        <v>135</v>
      </c>
      <c r="AU210" s="175" t="s">
        <v>79</v>
      </c>
      <c r="AV210" s="176" t="s">
        <v>79</v>
      </c>
      <c r="AW210" s="176" t="s">
        <v>72</v>
      </c>
      <c r="AX210" s="176" t="s">
        <v>21</v>
      </c>
      <c r="AY210" s="175" t="s">
        <v>124</v>
      </c>
    </row>
    <row r="211" spans="2:65" s="6" customFormat="1" ht="15.75" customHeight="1">
      <c r="B211" s="23"/>
      <c r="C211" s="143" t="s">
        <v>359</v>
      </c>
      <c r="D211" s="143" t="s">
        <v>126</v>
      </c>
      <c r="E211" s="144" t="s">
        <v>360</v>
      </c>
      <c r="F211" s="145" t="s">
        <v>361</v>
      </c>
      <c r="G211" s="146" t="s">
        <v>280</v>
      </c>
      <c r="H211" s="147">
        <v>1</v>
      </c>
      <c r="I211" s="148"/>
      <c r="J211" s="149">
        <f>ROUND($I$211*$H$211,2)</f>
        <v>0</v>
      </c>
      <c r="K211" s="145" t="s">
        <v>130</v>
      </c>
      <c r="L211" s="43"/>
      <c r="M211" s="150"/>
      <c r="N211" s="151" t="s">
        <v>43</v>
      </c>
      <c r="O211" s="24"/>
      <c r="P211" s="152">
        <f>$O$211*$H$211</f>
        <v>0</v>
      </c>
      <c r="Q211" s="152">
        <v>0</v>
      </c>
      <c r="R211" s="152">
        <f>$Q$211*$H$211</f>
        <v>0</v>
      </c>
      <c r="S211" s="152">
        <v>0</v>
      </c>
      <c r="T211" s="153">
        <f>$S$211*$H$211</f>
        <v>0</v>
      </c>
      <c r="AR211" s="85" t="s">
        <v>131</v>
      </c>
      <c r="AT211" s="85" t="s">
        <v>126</v>
      </c>
      <c r="AU211" s="85" t="s">
        <v>79</v>
      </c>
      <c r="AY211" s="6" t="s">
        <v>124</v>
      </c>
      <c r="BE211" s="154">
        <f>IF($N$211="základní",$J$211,0)</f>
        <v>0</v>
      </c>
      <c r="BF211" s="154">
        <f>IF($N$211="snížená",$J$211,0)</f>
        <v>0</v>
      </c>
      <c r="BG211" s="154">
        <f>IF($N$211="zákl. přenesená",$J$211,0)</f>
        <v>0</v>
      </c>
      <c r="BH211" s="154">
        <f>IF($N$211="sníž. přenesená",$J$211,0)</f>
        <v>0</v>
      </c>
      <c r="BI211" s="154">
        <f>IF($N$211="nulová",$J$211,0)</f>
        <v>0</v>
      </c>
      <c r="BJ211" s="85" t="s">
        <v>21</v>
      </c>
      <c r="BK211" s="154">
        <f>ROUND($I$211*$H$211,2)</f>
        <v>0</v>
      </c>
      <c r="BL211" s="85" t="s">
        <v>131</v>
      </c>
      <c r="BM211" s="85" t="s">
        <v>362</v>
      </c>
    </row>
    <row r="212" spans="2:47" s="6" customFormat="1" ht="27" customHeight="1">
      <c r="B212" s="23"/>
      <c r="C212" s="24"/>
      <c r="D212" s="155" t="s">
        <v>133</v>
      </c>
      <c r="E212" s="24"/>
      <c r="F212" s="156" t="s">
        <v>363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133</v>
      </c>
      <c r="AU212" s="6" t="s">
        <v>79</v>
      </c>
    </row>
    <row r="213" spans="2:65" s="6" customFormat="1" ht="15.75" customHeight="1">
      <c r="B213" s="23"/>
      <c r="C213" s="177" t="s">
        <v>364</v>
      </c>
      <c r="D213" s="177" t="s">
        <v>200</v>
      </c>
      <c r="E213" s="178" t="s">
        <v>365</v>
      </c>
      <c r="F213" s="179" t="s">
        <v>366</v>
      </c>
      <c r="G213" s="180" t="s">
        <v>280</v>
      </c>
      <c r="H213" s="181">
        <v>2.03</v>
      </c>
      <c r="I213" s="182"/>
      <c r="J213" s="183">
        <f>ROUND($I$213*$H$213,2)</f>
        <v>0</v>
      </c>
      <c r="K213" s="179" t="s">
        <v>130</v>
      </c>
      <c r="L213" s="184"/>
      <c r="M213" s="185"/>
      <c r="N213" s="186" t="s">
        <v>43</v>
      </c>
      <c r="O213" s="24"/>
      <c r="P213" s="152">
        <f>$O$213*$H$213</f>
        <v>0</v>
      </c>
      <c r="Q213" s="152">
        <v>0.00027</v>
      </c>
      <c r="R213" s="152">
        <f>$Q$213*$H$213</f>
        <v>0.0005480999999999999</v>
      </c>
      <c r="S213" s="152">
        <v>0</v>
      </c>
      <c r="T213" s="153">
        <f>$S$213*$H$213</f>
        <v>0</v>
      </c>
      <c r="AR213" s="85" t="s">
        <v>172</v>
      </c>
      <c r="AT213" s="85" t="s">
        <v>200</v>
      </c>
      <c r="AU213" s="85" t="s">
        <v>79</v>
      </c>
      <c r="AY213" s="6" t="s">
        <v>124</v>
      </c>
      <c r="BE213" s="154">
        <f>IF($N$213="základní",$J$213,0)</f>
        <v>0</v>
      </c>
      <c r="BF213" s="154">
        <f>IF($N$213="snížená",$J$213,0)</f>
        <v>0</v>
      </c>
      <c r="BG213" s="154">
        <f>IF($N$213="zákl. přenesená",$J$213,0)</f>
        <v>0</v>
      </c>
      <c r="BH213" s="154">
        <f>IF($N$213="sníž. přenesená",$J$213,0)</f>
        <v>0</v>
      </c>
      <c r="BI213" s="154">
        <f>IF($N$213="nulová",$J$213,0)</f>
        <v>0</v>
      </c>
      <c r="BJ213" s="85" t="s">
        <v>21</v>
      </c>
      <c r="BK213" s="154">
        <f>ROUND($I$213*$H$213,2)</f>
        <v>0</v>
      </c>
      <c r="BL213" s="85" t="s">
        <v>131</v>
      </c>
      <c r="BM213" s="85" t="s">
        <v>367</v>
      </c>
    </row>
    <row r="214" spans="2:47" s="6" customFormat="1" ht="27" customHeight="1">
      <c r="B214" s="23"/>
      <c r="C214" s="24"/>
      <c r="D214" s="155" t="s">
        <v>133</v>
      </c>
      <c r="E214" s="24"/>
      <c r="F214" s="156" t="s">
        <v>368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133</v>
      </c>
      <c r="AU214" s="6" t="s">
        <v>79</v>
      </c>
    </row>
    <row r="215" spans="2:51" s="6" customFormat="1" ht="15.75" customHeight="1">
      <c r="B215" s="167"/>
      <c r="C215" s="168"/>
      <c r="D215" s="159" t="s">
        <v>135</v>
      </c>
      <c r="E215" s="168"/>
      <c r="F215" s="170" t="s">
        <v>369</v>
      </c>
      <c r="G215" s="168"/>
      <c r="H215" s="171">
        <v>2.03</v>
      </c>
      <c r="J215" s="168"/>
      <c r="K215" s="168"/>
      <c r="L215" s="172"/>
      <c r="M215" s="173"/>
      <c r="N215" s="168"/>
      <c r="O215" s="168"/>
      <c r="P215" s="168"/>
      <c r="Q215" s="168"/>
      <c r="R215" s="168"/>
      <c r="S215" s="168"/>
      <c r="T215" s="174"/>
      <c r="AT215" s="175" t="s">
        <v>135</v>
      </c>
      <c r="AU215" s="175" t="s">
        <v>79</v>
      </c>
      <c r="AV215" s="176" t="s">
        <v>79</v>
      </c>
      <c r="AW215" s="176" t="s">
        <v>72</v>
      </c>
      <c r="AX215" s="176" t="s">
        <v>21</v>
      </c>
      <c r="AY215" s="175" t="s">
        <v>124</v>
      </c>
    </row>
    <row r="216" spans="2:63" s="129" customFormat="1" ht="30.75" customHeight="1">
      <c r="B216" s="130"/>
      <c r="C216" s="131"/>
      <c r="D216" s="132" t="s">
        <v>71</v>
      </c>
      <c r="E216" s="141" t="s">
        <v>178</v>
      </c>
      <c r="F216" s="141" t="s">
        <v>370</v>
      </c>
      <c r="G216" s="131"/>
      <c r="H216" s="131"/>
      <c r="J216" s="142">
        <f>$BK$216</f>
        <v>0</v>
      </c>
      <c r="K216" s="131"/>
      <c r="L216" s="135"/>
      <c r="M216" s="136"/>
      <c r="N216" s="131"/>
      <c r="O216" s="131"/>
      <c r="P216" s="137">
        <f>$P$217+$P$222+$P$231</f>
        <v>0</v>
      </c>
      <c r="Q216" s="131"/>
      <c r="R216" s="137">
        <f>$R$217+$R$222+$R$231</f>
        <v>0.022222079999999998</v>
      </c>
      <c r="S216" s="131"/>
      <c r="T216" s="138">
        <f>$T$217+$T$222+$T$231</f>
        <v>9.66928</v>
      </c>
      <c r="AR216" s="139" t="s">
        <v>21</v>
      </c>
      <c r="AT216" s="139" t="s">
        <v>71</v>
      </c>
      <c r="AU216" s="139" t="s">
        <v>21</v>
      </c>
      <c r="AY216" s="139" t="s">
        <v>124</v>
      </c>
      <c r="BK216" s="140">
        <f>$BK$217+$BK$222+$BK$231</f>
        <v>0</v>
      </c>
    </row>
    <row r="217" spans="2:63" s="129" customFormat="1" ht="15.75" customHeight="1">
      <c r="B217" s="130"/>
      <c r="C217" s="131"/>
      <c r="D217" s="132" t="s">
        <v>71</v>
      </c>
      <c r="E217" s="141" t="s">
        <v>371</v>
      </c>
      <c r="F217" s="141" t="s">
        <v>372</v>
      </c>
      <c r="G217" s="131"/>
      <c r="H217" s="131"/>
      <c r="J217" s="142">
        <f>$BK$217</f>
        <v>0</v>
      </c>
      <c r="K217" s="131"/>
      <c r="L217" s="135"/>
      <c r="M217" s="136"/>
      <c r="N217" s="131"/>
      <c r="O217" s="131"/>
      <c r="P217" s="137">
        <f>SUM($P$218:$P$221)</f>
        <v>0</v>
      </c>
      <c r="Q217" s="131"/>
      <c r="R217" s="137">
        <f>SUM($R$218:$R$221)</f>
        <v>0.022222079999999998</v>
      </c>
      <c r="S217" s="131"/>
      <c r="T217" s="138">
        <f>SUM($T$218:$T$221)</f>
        <v>0</v>
      </c>
      <c r="AR217" s="139" t="s">
        <v>21</v>
      </c>
      <c r="AT217" s="139" t="s">
        <v>71</v>
      </c>
      <c r="AU217" s="139" t="s">
        <v>79</v>
      </c>
      <c r="AY217" s="139" t="s">
        <v>124</v>
      </c>
      <c r="BK217" s="140">
        <f>SUM($BK$218:$BK$221)</f>
        <v>0</v>
      </c>
    </row>
    <row r="218" spans="2:65" s="6" customFormat="1" ht="15.75" customHeight="1">
      <c r="B218" s="23"/>
      <c r="C218" s="143" t="s">
        <v>373</v>
      </c>
      <c r="D218" s="143" t="s">
        <v>126</v>
      </c>
      <c r="E218" s="144" t="s">
        <v>374</v>
      </c>
      <c r="F218" s="145" t="s">
        <v>375</v>
      </c>
      <c r="G218" s="146" t="s">
        <v>280</v>
      </c>
      <c r="H218" s="147">
        <v>72</v>
      </c>
      <c r="I218" s="148"/>
      <c r="J218" s="149">
        <f>ROUND($I$218*$H$218,2)</f>
        <v>0</v>
      </c>
      <c r="K218" s="145" t="s">
        <v>130</v>
      </c>
      <c r="L218" s="43"/>
      <c r="M218" s="150"/>
      <c r="N218" s="151" t="s">
        <v>43</v>
      </c>
      <c r="O218" s="24"/>
      <c r="P218" s="152">
        <f>$O$218*$H$218</f>
        <v>0</v>
      </c>
      <c r="Q218" s="152">
        <v>1.864E-05</v>
      </c>
      <c r="R218" s="152">
        <f>$Q$218*$H$218</f>
        <v>0.00134208</v>
      </c>
      <c r="S218" s="152">
        <v>0</v>
      </c>
      <c r="T218" s="153">
        <f>$S$218*$H$218</f>
        <v>0</v>
      </c>
      <c r="AR218" s="85" t="s">
        <v>131</v>
      </c>
      <c r="AT218" s="85" t="s">
        <v>126</v>
      </c>
      <c r="AU218" s="85" t="s">
        <v>142</v>
      </c>
      <c r="AY218" s="6" t="s">
        <v>124</v>
      </c>
      <c r="BE218" s="154">
        <f>IF($N$218="základní",$J$218,0)</f>
        <v>0</v>
      </c>
      <c r="BF218" s="154">
        <f>IF($N$218="snížená",$J$218,0)</f>
        <v>0</v>
      </c>
      <c r="BG218" s="154">
        <f>IF($N$218="zákl. přenesená",$J$218,0)</f>
        <v>0</v>
      </c>
      <c r="BH218" s="154">
        <f>IF($N$218="sníž. přenesená",$J$218,0)</f>
        <v>0</v>
      </c>
      <c r="BI218" s="154">
        <f>IF($N$218="nulová",$J$218,0)</f>
        <v>0</v>
      </c>
      <c r="BJ218" s="85" t="s">
        <v>21</v>
      </c>
      <c r="BK218" s="154">
        <f>ROUND($I$218*$H$218,2)</f>
        <v>0</v>
      </c>
      <c r="BL218" s="85" t="s">
        <v>131</v>
      </c>
      <c r="BM218" s="85" t="s">
        <v>376</v>
      </c>
    </row>
    <row r="219" spans="2:47" s="6" customFormat="1" ht="16.5" customHeight="1">
      <c r="B219" s="23"/>
      <c r="C219" s="24"/>
      <c r="D219" s="155" t="s">
        <v>133</v>
      </c>
      <c r="E219" s="24"/>
      <c r="F219" s="156" t="s">
        <v>377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133</v>
      </c>
      <c r="AU219" s="6" t="s">
        <v>142</v>
      </c>
    </row>
    <row r="220" spans="2:65" s="6" customFormat="1" ht="15.75" customHeight="1">
      <c r="B220" s="23"/>
      <c r="C220" s="143" t="s">
        <v>378</v>
      </c>
      <c r="D220" s="143" t="s">
        <v>126</v>
      </c>
      <c r="E220" s="144" t="s">
        <v>379</v>
      </c>
      <c r="F220" s="145" t="s">
        <v>380</v>
      </c>
      <c r="G220" s="146" t="s">
        <v>280</v>
      </c>
      <c r="H220" s="147">
        <v>72</v>
      </c>
      <c r="I220" s="148"/>
      <c r="J220" s="149">
        <f>ROUND($I$220*$H$220,2)</f>
        <v>0</v>
      </c>
      <c r="K220" s="145" t="s">
        <v>130</v>
      </c>
      <c r="L220" s="43"/>
      <c r="M220" s="150"/>
      <c r="N220" s="151" t="s">
        <v>43</v>
      </c>
      <c r="O220" s="24"/>
      <c r="P220" s="152">
        <f>$O$220*$H$220</f>
        <v>0</v>
      </c>
      <c r="Q220" s="152">
        <v>0.00029</v>
      </c>
      <c r="R220" s="152">
        <f>$Q$220*$H$220</f>
        <v>0.02088</v>
      </c>
      <c r="S220" s="152">
        <v>0</v>
      </c>
      <c r="T220" s="153">
        <f>$S$220*$H$220</f>
        <v>0</v>
      </c>
      <c r="AR220" s="85" t="s">
        <v>131</v>
      </c>
      <c r="AT220" s="85" t="s">
        <v>126</v>
      </c>
      <c r="AU220" s="85" t="s">
        <v>142</v>
      </c>
      <c r="AY220" s="6" t="s">
        <v>124</v>
      </c>
      <c r="BE220" s="154">
        <f>IF($N$220="základní",$J$220,0)</f>
        <v>0</v>
      </c>
      <c r="BF220" s="154">
        <f>IF($N$220="snížená",$J$220,0)</f>
        <v>0</v>
      </c>
      <c r="BG220" s="154">
        <f>IF($N$220="zákl. přenesená",$J$220,0)</f>
        <v>0</v>
      </c>
      <c r="BH220" s="154">
        <f>IF($N$220="sníž. přenesená",$J$220,0)</f>
        <v>0</v>
      </c>
      <c r="BI220" s="154">
        <f>IF($N$220="nulová",$J$220,0)</f>
        <v>0</v>
      </c>
      <c r="BJ220" s="85" t="s">
        <v>21</v>
      </c>
      <c r="BK220" s="154">
        <f>ROUND($I$220*$H$220,2)</f>
        <v>0</v>
      </c>
      <c r="BL220" s="85" t="s">
        <v>131</v>
      </c>
      <c r="BM220" s="85" t="s">
        <v>381</v>
      </c>
    </row>
    <row r="221" spans="2:47" s="6" customFormat="1" ht="16.5" customHeight="1">
      <c r="B221" s="23"/>
      <c r="C221" s="24"/>
      <c r="D221" s="155" t="s">
        <v>133</v>
      </c>
      <c r="E221" s="24"/>
      <c r="F221" s="156" t="s">
        <v>382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133</v>
      </c>
      <c r="AU221" s="6" t="s">
        <v>142</v>
      </c>
    </row>
    <row r="222" spans="2:63" s="129" customFormat="1" ht="23.25" customHeight="1">
      <c r="B222" s="130"/>
      <c r="C222" s="131"/>
      <c r="D222" s="132" t="s">
        <v>71</v>
      </c>
      <c r="E222" s="141" t="s">
        <v>383</v>
      </c>
      <c r="F222" s="141" t="s">
        <v>384</v>
      </c>
      <c r="G222" s="131"/>
      <c r="H222" s="131"/>
      <c r="J222" s="142">
        <f>$BK$222</f>
        <v>0</v>
      </c>
      <c r="K222" s="131"/>
      <c r="L222" s="135"/>
      <c r="M222" s="136"/>
      <c r="N222" s="131"/>
      <c r="O222" s="131"/>
      <c r="P222" s="137">
        <f>SUM($P$223:$P$230)</f>
        <v>0</v>
      </c>
      <c r="Q222" s="131"/>
      <c r="R222" s="137">
        <f>SUM($R$223:$R$230)</f>
        <v>0</v>
      </c>
      <c r="S222" s="131"/>
      <c r="T222" s="138">
        <f>SUM($T$223:$T$230)</f>
        <v>9.32488</v>
      </c>
      <c r="AR222" s="139" t="s">
        <v>21</v>
      </c>
      <c r="AT222" s="139" t="s">
        <v>71</v>
      </c>
      <c r="AU222" s="139" t="s">
        <v>79</v>
      </c>
      <c r="AY222" s="139" t="s">
        <v>124</v>
      </c>
      <c r="BK222" s="140">
        <f>SUM($BK$223:$BK$230)</f>
        <v>0</v>
      </c>
    </row>
    <row r="223" spans="2:65" s="6" customFormat="1" ht="15.75" customHeight="1">
      <c r="B223" s="23"/>
      <c r="C223" s="143" t="s">
        <v>385</v>
      </c>
      <c r="D223" s="143" t="s">
        <v>126</v>
      </c>
      <c r="E223" s="144" t="s">
        <v>386</v>
      </c>
      <c r="F223" s="145" t="s">
        <v>387</v>
      </c>
      <c r="G223" s="146" t="s">
        <v>129</v>
      </c>
      <c r="H223" s="147">
        <v>4.072</v>
      </c>
      <c r="I223" s="148"/>
      <c r="J223" s="149">
        <f>ROUND($I$223*$H$223,2)</f>
        <v>0</v>
      </c>
      <c r="K223" s="145" t="s">
        <v>130</v>
      </c>
      <c r="L223" s="43"/>
      <c r="M223" s="150"/>
      <c r="N223" s="151" t="s">
        <v>43</v>
      </c>
      <c r="O223" s="24"/>
      <c r="P223" s="152">
        <f>$O$223*$H$223</f>
        <v>0</v>
      </c>
      <c r="Q223" s="152">
        <v>0</v>
      </c>
      <c r="R223" s="152">
        <f>$Q$223*$H$223</f>
        <v>0</v>
      </c>
      <c r="S223" s="152">
        <v>2.2</v>
      </c>
      <c r="T223" s="153">
        <f>$S$223*$H$223</f>
        <v>8.958400000000001</v>
      </c>
      <c r="AR223" s="85" t="s">
        <v>131</v>
      </c>
      <c r="AT223" s="85" t="s">
        <v>126</v>
      </c>
      <c r="AU223" s="85" t="s">
        <v>142</v>
      </c>
      <c r="AY223" s="6" t="s">
        <v>124</v>
      </c>
      <c r="BE223" s="154">
        <f>IF($N$223="základní",$J$223,0)</f>
        <v>0</v>
      </c>
      <c r="BF223" s="154">
        <f>IF($N$223="snížená",$J$223,0)</f>
        <v>0</v>
      </c>
      <c r="BG223" s="154">
        <f>IF($N$223="zákl. přenesená",$J$223,0)</f>
        <v>0</v>
      </c>
      <c r="BH223" s="154">
        <f>IF($N$223="sníž. přenesená",$J$223,0)</f>
        <v>0</v>
      </c>
      <c r="BI223" s="154">
        <f>IF($N$223="nulová",$J$223,0)</f>
        <v>0</v>
      </c>
      <c r="BJ223" s="85" t="s">
        <v>21</v>
      </c>
      <c r="BK223" s="154">
        <f>ROUND($I$223*$H$223,2)</f>
        <v>0</v>
      </c>
      <c r="BL223" s="85" t="s">
        <v>131</v>
      </c>
      <c r="BM223" s="85" t="s">
        <v>388</v>
      </c>
    </row>
    <row r="224" spans="2:47" s="6" customFormat="1" ht="27" customHeight="1">
      <c r="B224" s="23"/>
      <c r="C224" s="24"/>
      <c r="D224" s="155" t="s">
        <v>133</v>
      </c>
      <c r="E224" s="24"/>
      <c r="F224" s="156" t="s">
        <v>389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133</v>
      </c>
      <c r="AU224" s="6" t="s">
        <v>142</v>
      </c>
    </row>
    <row r="225" spans="2:51" s="6" customFormat="1" ht="15.75" customHeight="1">
      <c r="B225" s="157"/>
      <c r="C225" s="158"/>
      <c r="D225" s="159" t="s">
        <v>135</v>
      </c>
      <c r="E225" s="160"/>
      <c r="F225" s="161" t="s">
        <v>333</v>
      </c>
      <c r="G225" s="158"/>
      <c r="H225" s="160"/>
      <c r="J225" s="158"/>
      <c r="K225" s="158"/>
      <c r="L225" s="162"/>
      <c r="M225" s="163"/>
      <c r="N225" s="158"/>
      <c r="O225" s="158"/>
      <c r="P225" s="158"/>
      <c r="Q225" s="158"/>
      <c r="R225" s="158"/>
      <c r="S225" s="158"/>
      <c r="T225" s="164"/>
      <c r="AT225" s="165" t="s">
        <v>135</v>
      </c>
      <c r="AU225" s="165" t="s">
        <v>142</v>
      </c>
      <c r="AV225" s="166" t="s">
        <v>21</v>
      </c>
      <c r="AW225" s="166" t="s">
        <v>88</v>
      </c>
      <c r="AX225" s="166" t="s">
        <v>72</v>
      </c>
      <c r="AY225" s="165" t="s">
        <v>124</v>
      </c>
    </row>
    <row r="226" spans="2:51" s="6" customFormat="1" ht="15.75" customHeight="1">
      <c r="B226" s="167"/>
      <c r="C226" s="168"/>
      <c r="D226" s="159" t="s">
        <v>135</v>
      </c>
      <c r="E226" s="169"/>
      <c r="F226" s="170" t="s">
        <v>334</v>
      </c>
      <c r="G226" s="168"/>
      <c r="H226" s="171">
        <v>4.072</v>
      </c>
      <c r="J226" s="168"/>
      <c r="K226" s="168"/>
      <c r="L226" s="172"/>
      <c r="M226" s="173"/>
      <c r="N226" s="168"/>
      <c r="O226" s="168"/>
      <c r="P226" s="168"/>
      <c r="Q226" s="168"/>
      <c r="R226" s="168"/>
      <c r="S226" s="168"/>
      <c r="T226" s="174"/>
      <c r="AT226" s="175" t="s">
        <v>135</v>
      </c>
      <c r="AU226" s="175" t="s">
        <v>142</v>
      </c>
      <c r="AV226" s="176" t="s">
        <v>79</v>
      </c>
      <c r="AW226" s="176" t="s">
        <v>88</v>
      </c>
      <c r="AX226" s="176" t="s">
        <v>72</v>
      </c>
      <c r="AY226" s="175" t="s">
        <v>124</v>
      </c>
    </row>
    <row r="227" spans="2:65" s="6" customFormat="1" ht="15.75" customHeight="1">
      <c r="B227" s="23"/>
      <c r="C227" s="143" t="s">
        <v>390</v>
      </c>
      <c r="D227" s="143" t="s">
        <v>126</v>
      </c>
      <c r="E227" s="144" t="s">
        <v>391</v>
      </c>
      <c r="F227" s="145" t="s">
        <v>392</v>
      </c>
      <c r="G227" s="146" t="s">
        <v>235</v>
      </c>
      <c r="H227" s="147">
        <v>4.072</v>
      </c>
      <c r="I227" s="148"/>
      <c r="J227" s="149">
        <f>ROUND($I$227*$H$227,2)</f>
        <v>0</v>
      </c>
      <c r="K227" s="145" t="s">
        <v>130</v>
      </c>
      <c r="L227" s="43"/>
      <c r="M227" s="150"/>
      <c r="N227" s="151" t="s">
        <v>43</v>
      </c>
      <c r="O227" s="24"/>
      <c r="P227" s="152">
        <f>$O$227*$H$227</f>
        <v>0</v>
      </c>
      <c r="Q227" s="152">
        <v>0</v>
      </c>
      <c r="R227" s="152">
        <f>$Q$227*$H$227</f>
        <v>0</v>
      </c>
      <c r="S227" s="152">
        <v>0.09</v>
      </c>
      <c r="T227" s="153">
        <f>$S$227*$H$227</f>
        <v>0.36648</v>
      </c>
      <c r="AR227" s="85" t="s">
        <v>131</v>
      </c>
      <c r="AT227" s="85" t="s">
        <v>126</v>
      </c>
      <c r="AU227" s="85" t="s">
        <v>142</v>
      </c>
      <c r="AY227" s="6" t="s">
        <v>124</v>
      </c>
      <c r="BE227" s="154">
        <f>IF($N$227="základní",$J$227,0)</f>
        <v>0</v>
      </c>
      <c r="BF227" s="154">
        <f>IF($N$227="snížená",$J$227,0)</f>
        <v>0</v>
      </c>
      <c r="BG227" s="154">
        <f>IF($N$227="zákl. přenesená",$J$227,0)</f>
        <v>0</v>
      </c>
      <c r="BH227" s="154">
        <f>IF($N$227="sníž. přenesená",$J$227,0)</f>
        <v>0</v>
      </c>
      <c r="BI227" s="154">
        <f>IF($N$227="nulová",$J$227,0)</f>
        <v>0</v>
      </c>
      <c r="BJ227" s="85" t="s">
        <v>21</v>
      </c>
      <c r="BK227" s="154">
        <f>ROUND($I$227*$H$227,2)</f>
        <v>0</v>
      </c>
      <c r="BL227" s="85" t="s">
        <v>131</v>
      </c>
      <c r="BM227" s="85" t="s">
        <v>393</v>
      </c>
    </row>
    <row r="228" spans="2:47" s="6" customFormat="1" ht="27" customHeight="1">
      <c r="B228" s="23"/>
      <c r="C228" s="24"/>
      <c r="D228" s="155" t="s">
        <v>133</v>
      </c>
      <c r="E228" s="24"/>
      <c r="F228" s="156" t="s">
        <v>394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133</v>
      </c>
      <c r="AU228" s="6" t="s">
        <v>142</v>
      </c>
    </row>
    <row r="229" spans="2:51" s="6" customFormat="1" ht="15.75" customHeight="1">
      <c r="B229" s="157"/>
      <c r="C229" s="158"/>
      <c r="D229" s="159" t="s">
        <v>135</v>
      </c>
      <c r="E229" s="160"/>
      <c r="F229" s="161" t="s">
        <v>333</v>
      </c>
      <c r="G229" s="158"/>
      <c r="H229" s="160"/>
      <c r="J229" s="158"/>
      <c r="K229" s="158"/>
      <c r="L229" s="162"/>
      <c r="M229" s="163"/>
      <c r="N229" s="158"/>
      <c r="O229" s="158"/>
      <c r="P229" s="158"/>
      <c r="Q229" s="158"/>
      <c r="R229" s="158"/>
      <c r="S229" s="158"/>
      <c r="T229" s="164"/>
      <c r="AT229" s="165" t="s">
        <v>135</v>
      </c>
      <c r="AU229" s="165" t="s">
        <v>142</v>
      </c>
      <c r="AV229" s="166" t="s">
        <v>21</v>
      </c>
      <c r="AW229" s="166" t="s">
        <v>88</v>
      </c>
      <c r="AX229" s="166" t="s">
        <v>72</v>
      </c>
      <c r="AY229" s="165" t="s">
        <v>124</v>
      </c>
    </row>
    <row r="230" spans="2:51" s="6" customFormat="1" ht="15.75" customHeight="1">
      <c r="B230" s="167"/>
      <c r="C230" s="168"/>
      <c r="D230" s="159" t="s">
        <v>135</v>
      </c>
      <c r="E230" s="169"/>
      <c r="F230" s="170" t="s">
        <v>334</v>
      </c>
      <c r="G230" s="168"/>
      <c r="H230" s="171">
        <v>4.072</v>
      </c>
      <c r="J230" s="168"/>
      <c r="K230" s="168"/>
      <c r="L230" s="172"/>
      <c r="M230" s="173"/>
      <c r="N230" s="168"/>
      <c r="O230" s="168"/>
      <c r="P230" s="168"/>
      <c r="Q230" s="168"/>
      <c r="R230" s="168"/>
      <c r="S230" s="168"/>
      <c r="T230" s="174"/>
      <c r="AT230" s="175" t="s">
        <v>135</v>
      </c>
      <c r="AU230" s="175" t="s">
        <v>142</v>
      </c>
      <c r="AV230" s="176" t="s">
        <v>79</v>
      </c>
      <c r="AW230" s="176" t="s">
        <v>88</v>
      </c>
      <c r="AX230" s="176" t="s">
        <v>72</v>
      </c>
      <c r="AY230" s="175" t="s">
        <v>124</v>
      </c>
    </row>
    <row r="231" spans="2:63" s="129" customFormat="1" ht="23.25" customHeight="1">
      <c r="B231" s="130"/>
      <c r="C231" s="131"/>
      <c r="D231" s="132" t="s">
        <v>71</v>
      </c>
      <c r="E231" s="141" t="s">
        <v>395</v>
      </c>
      <c r="F231" s="141" t="s">
        <v>396</v>
      </c>
      <c r="G231" s="131"/>
      <c r="H231" s="131"/>
      <c r="J231" s="142">
        <f>$BK$231</f>
        <v>0</v>
      </c>
      <c r="K231" s="131"/>
      <c r="L231" s="135"/>
      <c r="M231" s="136"/>
      <c r="N231" s="131"/>
      <c r="O231" s="131"/>
      <c r="P231" s="137">
        <f>SUM($P$232:$P$241)</f>
        <v>0</v>
      </c>
      <c r="Q231" s="131"/>
      <c r="R231" s="137">
        <f>SUM($R$232:$R$241)</f>
        <v>0</v>
      </c>
      <c r="S231" s="131"/>
      <c r="T231" s="138">
        <f>SUM($T$232:$T$241)</f>
        <v>0.34440000000000004</v>
      </c>
      <c r="AR231" s="139" t="s">
        <v>21</v>
      </c>
      <c r="AT231" s="139" t="s">
        <v>71</v>
      </c>
      <c r="AU231" s="139" t="s">
        <v>79</v>
      </c>
      <c r="AY231" s="139" t="s">
        <v>124</v>
      </c>
      <c r="BK231" s="140">
        <f>SUM($BK$232:$BK$241)</f>
        <v>0</v>
      </c>
    </row>
    <row r="232" spans="2:65" s="6" customFormat="1" ht="15.75" customHeight="1">
      <c r="B232" s="23"/>
      <c r="C232" s="143" t="s">
        <v>397</v>
      </c>
      <c r="D232" s="143" t="s">
        <v>126</v>
      </c>
      <c r="E232" s="144" t="s">
        <v>398</v>
      </c>
      <c r="F232" s="145" t="s">
        <v>399</v>
      </c>
      <c r="G232" s="146" t="s">
        <v>280</v>
      </c>
      <c r="H232" s="147">
        <v>6</v>
      </c>
      <c r="I232" s="148"/>
      <c r="J232" s="149">
        <f>ROUND($I$232*$H$232,2)</f>
        <v>0</v>
      </c>
      <c r="K232" s="145" t="s">
        <v>130</v>
      </c>
      <c r="L232" s="43"/>
      <c r="M232" s="150"/>
      <c r="N232" s="151" t="s">
        <v>43</v>
      </c>
      <c r="O232" s="24"/>
      <c r="P232" s="152">
        <f>$O$232*$H$232</f>
        <v>0</v>
      </c>
      <c r="Q232" s="152">
        <v>0</v>
      </c>
      <c r="R232" s="152">
        <f>$Q$232*$H$232</f>
        <v>0</v>
      </c>
      <c r="S232" s="152">
        <v>0.001</v>
      </c>
      <c r="T232" s="153">
        <f>$S$232*$H$232</f>
        <v>0.006</v>
      </c>
      <c r="AR232" s="85" t="s">
        <v>131</v>
      </c>
      <c r="AT232" s="85" t="s">
        <v>126</v>
      </c>
      <c r="AU232" s="85" t="s">
        <v>142</v>
      </c>
      <c r="AY232" s="6" t="s">
        <v>124</v>
      </c>
      <c r="BE232" s="154">
        <f>IF($N$232="základní",$J$232,0)</f>
        <v>0</v>
      </c>
      <c r="BF232" s="154">
        <f>IF($N$232="snížená",$J$232,0)</f>
        <v>0</v>
      </c>
      <c r="BG232" s="154">
        <f>IF($N$232="zákl. přenesená",$J$232,0)</f>
        <v>0</v>
      </c>
      <c r="BH232" s="154">
        <f>IF($N$232="sníž. přenesená",$J$232,0)</f>
        <v>0</v>
      </c>
      <c r="BI232" s="154">
        <f>IF($N$232="nulová",$J$232,0)</f>
        <v>0</v>
      </c>
      <c r="BJ232" s="85" t="s">
        <v>21</v>
      </c>
      <c r="BK232" s="154">
        <f>ROUND($I$232*$H$232,2)</f>
        <v>0</v>
      </c>
      <c r="BL232" s="85" t="s">
        <v>131</v>
      </c>
      <c r="BM232" s="85" t="s">
        <v>400</v>
      </c>
    </row>
    <row r="233" spans="2:47" s="6" customFormat="1" ht="27" customHeight="1">
      <c r="B233" s="23"/>
      <c r="C233" s="24"/>
      <c r="D233" s="155" t="s">
        <v>133</v>
      </c>
      <c r="E233" s="24"/>
      <c r="F233" s="156" t="s">
        <v>401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133</v>
      </c>
      <c r="AU233" s="6" t="s">
        <v>142</v>
      </c>
    </row>
    <row r="234" spans="2:65" s="6" customFormat="1" ht="15.75" customHeight="1">
      <c r="B234" s="23"/>
      <c r="C234" s="143" t="s">
        <v>402</v>
      </c>
      <c r="D234" s="143" t="s">
        <v>126</v>
      </c>
      <c r="E234" s="144" t="s">
        <v>403</v>
      </c>
      <c r="F234" s="145" t="s">
        <v>404</v>
      </c>
      <c r="G234" s="146" t="s">
        <v>280</v>
      </c>
      <c r="H234" s="147">
        <v>6</v>
      </c>
      <c r="I234" s="148"/>
      <c r="J234" s="149">
        <f>ROUND($I$234*$H$234,2)</f>
        <v>0</v>
      </c>
      <c r="K234" s="145" t="s">
        <v>130</v>
      </c>
      <c r="L234" s="43"/>
      <c r="M234" s="150"/>
      <c r="N234" s="151" t="s">
        <v>43</v>
      </c>
      <c r="O234" s="24"/>
      <c r="P234" s="152">
        <f>$O$234*$H$234</f>
        <v>0</v>
      </c>
      <c r="Q234" s="152">
        <v>0</v>
      </c>
      <c r="R234" s="152">
        <f>$Q$234*$H$234</f>
        <v>0</v>
      </c>
      <c r="S234" s="152">
        <v>0.002</v>
      </c>
      <c r="T234" s="153">
        <f>$S$234*$H$234</f>
        <v>0.012</v>
      </c>
      <c r="AR234" s="85" t="s">
        <v>131</v>
      </c>
      <c r="AT234" s="85" t="s">
        <v>126</v>
      </c>
      <c r="AU234" s="85" t="s">
        <v>142</v>
      </c>
      <c r="AY234" s="6" t="s">
        <v>124</v>
      </c>
      <c r="BE234" s="154">
        <f>IF($N$234="základní",$J$234,0)</f>
        <v>0</v>
      </c>
      <c r="BF234" s="154">
        <f>IF($N$234="snížená",$J$234,0)</f>
        <v>0</v>
      </c>
      <c r="BG234" s="154">
        <f>IF($N$234="zákl. přenesená",$J$234,0)</f>
        <v>0</v>
      </c>
      <c r="BH234" s="154">
        <f>IF($N$234="sníž. přenesená",$J$234,0)</f>
        <v>0</v>
      </c>
      <c r="BI234" s="154">
        <f>IF($N$234="nulová",$J$234,0)</f>
        <v>0</v>
      </c>
      <c r="BJ234" s="85" t="s">
        <v>21</v>
      </c>
      <c r="BK234" s="154">
        <f>ROUND($I$234*$H$234,2)</f>
        <v>0</v>
      </c>
      <c r="BL234" s="85" t="s">
        <v>131</v>
      </c>
      <c r="BM234" s="85" t="s">
        <v>405</v>
      </c>
    </row>
    <row r="235" spans="2:47" s="6" customFormat="1" ht="27" customHeight="1">
      <c r="B235" s="23"/>
      <c r="C235" s="24"/>
      <c r="D235" s="155" t="s">
        <v>133</v>
      </c>
      <c r="E235" s="24"/>
      <c r="F235" s="156" t="s">
        <v>406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133</v>
      </c>
      <c r="AU235" s="6" t="s">
        <v>142</v>
      </c>
    </row>
    <row r="236" spans="2:65" s="6" customFormat="1" ht="15.75" customHeight="1">
      <c r="B236" s="23"/>
      <c r="C236" s="143" t="s">
        <v>407</v>
      </c>
      <c r="D236" s="143" t="s">
        <v>126</v>
      </c>
      <c r="E236" s="144" t="s">
        <v>408</v>
      </c>
      <c r="F236" s="145" t="s">
        <v>409</v>
      </c>
      <c r="G236" s="146" t="s">
        <v>280</v>
      </c>
      <c r="H236" s="147">
        <v>72</v>
      </c>
      <c r="I236" s="148"/>
      <c r="J236" s="149">
        <f>ROUND($I$236*$H$236,2)</f>
        <v>0</v>
      </c>
      <c r="K236" s="145" t="s">
        <v>130</v>
      </c>
      <c r="L236" s="43"/>
      <c r="M236" s="150"/>
      <c r="N236" s="151" t="s">
        <v>43</v>
      </c>
      <c r="O236" s="24"/>
      <c r="P236" s="152">
        <f>$O$236*$H$236</f>
        <v>0</v>
      </c>
      <c r="Q236" s="152">
        <v>0</v>
      </c>
      <c r="R236" s="152">
        <f>$Q$236*$H$236</f>
        <v>0</v>
      </c>
      <c r="S236" s="152">
        <v>0.001</v>
      </c>
      <c r="T236" s="153">
        <f>$S$236*$H$236</f>
        <v>0.07200000000000001</v>
      </c>
      <c r="AR236" s="85" t="s">
        <v>131</v>
      </c>
      <c r="AT236" s="85" t="s">
        <v>126</v>
      </c>
      <c r="AU236" s="85" t="s">
        <v>142</v>
      </c>
      <c r="AY236" s="6" t="s">
        <v>124</v>
      </c>
      <c r="BE236" s="154">
        <f>IF($N$236="základní",$J$236,0)</f>
        <v>0</v>
      </c>
      <c r="BF236" s="154">
        <f>IF($N$236="snížená",$J$236,0)</f>
        <v>0</v>
      </c>
      <c r="BG236" s="154">
        <f>IF($N$236="zákl. přenesená",$J$236,0)</f>
        <v>0</v>
      </c>
      <c r="BH236" s="154">
        <f>IF($N$236="sníž. přenesená",$J$236,0)</f>
        <v>0</v>
      </c>
      <c r="BI236" s="154">
        <f>IF($N$236="nulová",$J$236,0)</f>
        <v>0</v>
      </c>
      <c r="BJ236" s="85" t="s">
        <v>21</v>
      </c>
      <c r="BK236" s="154">
        <f>ROUND($I$236*$H$236,2)</f>
        <v>0</v>
      </c>
      <c r="BL236" s="85" t="s">
        <v>131</v>
      </c>
      <c r="BM236" s="85" t="s">
        <v>410</v>
      </c>
    </row>
    <row r="237" spans="2:47" s="6" customFormat="1" ht="16.5" customHeight="1">
      <c r="B237" s="23"/>
      <c r="C237" s="24"/>
      <c r="D237" s="155" t="s">
        <v>133</v>
      </c>
      <c r="E237" s="24"/>
      <c r="F237" s="156" t="s">
        <v>411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133</v>
      </c>
      <c r="AU237" s="6" t="s">
        <v>142</v>
      </c>
    </row>
    <row r="238" spans="2:65" s="6" customFormat="1" ht="15.75" customHeight="1">
      <c r="B238" s="23"/>
      <c r="C238" s="143" t="s">
        <v>412</v>
      </c>
      <c r="D238" s="143" t="s">
        <v>126</v>
      </c>
      <c r="E238" s="144" t="s">
        <v>413</v>
      </c>
      <c r="F238" s="145" t="s">
        <v>414</v>
      </c>
      <c r="G238" s="146" t="s">
        <v>280</v>
      </c>
      <c r="H238" s="147">
        <v>12</v>
      </c>
      <c r="I238" s="148"/>
      <c r="J238" s="149">
        <f>ROUND($I$238*$H$238,2)</f>
        <v>0</v>
      </c>
      <c r="K238" s="145" t="s">
        <v>130</v>
      </c>
      <c r="L238" s="43"/>
      <c r="M238" s="150"/>
      <c r="N238" s="151" t="s">
        <v>43</v>
      </c>
      <c r="O238" s="24"/>
      <c r="P238" s="152">
        <f>$O$238*$H$238</f>
        <v>0</v>
      </c>
      <c r="Q238" s="152">
        <v>0</v>
      </c>
      <c r="R238" s="152">
        <f>$Q$238*$H$238</f>
        <v>0</v>
      </c>
      <c r="S238" s="152">
        <v>0.015</v>
      </c>
      <c r="T238" s="153">
        <f>$S$238*$H$238</f>
        <v>0.18</v>
      </c>
      <c r="AR238" s="85" t="s">
        <v>131</v>
      </c>
      <c r="AT238" s="85" t="s">
        <v>126</v>
      </c>
      <c r="AU238" s="85" t="s">
        <v>142</v>
      </c>
      <c r="AY238" s="6" t="s">
        <v>124</v>
      </c>
      <c r="BE238" s="154">
        <f>IF($N$238="základní",$J$238,0)</f>
        <v>0</v>
      </c>
      <c r="BF238" s="154">
        <f>IF($N$238="snížená",$J$238,0)</f>
        <v>0</v>
      </c>
      <c r="BG238" s="154">
        <f>IF($N$238="zákl. přenesená",$J$238,0)</f>
        <v>0</v>
      </c>
      <c r="BH238" s="154">
        <f>IF($N$238="sníž. přenesená",$J$238,0)</f>
        <v>0</v>
      </c>
      <c r="BI238" s="154">
        <f>IF($N$238="nulová",$J$238,0)</f>
        <v>0</v>
      </c>
      <c r="BJ238" s="85" t="s">
        <v>21</v>
      </c>
      <c r="BK238" s="154">
        <f>ROUND($I$238*$H$238,2)</f>
        <v>0</v>
      </c>
      <c r="BL238" s="85" t="s">
        <v>131</v>
      </c>
      <c r="BM238" s="85" t="s">
        <v>415</v>
      </c>
    </row>
    <row r="239" spans="2:47" s="6" customFormat="1" ht="27" customHeight="1">
      <c r="B239" s="23"/>
      <c r="C239" s="24"/>
      <c r="D239" s="155" t="s">
        <v>133</v>
      </c>
      <c r="E239" s="24"/>
      <c r="F239" s="156" t="s">
        <v>416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133</v>
      </c>
      <c r="AU239" s="6" t="s">
        <v>142</v>
      </c>
    </row>
    <row r="240" spans="2:65" s="6" customFormat="1" ht="15.75" customHeight="1">
      <c r="B240" s="23"/>
      <c r="C240" s="143" t="s">
        <v>417</v>
      </c>
      <c r="D240" s="143" t="s">
        <v>126</v>
      </c>
      <c r="E240" s="144" t="s">
        <v>418</v>
      </c>
      <c r="F240" s="145" t="s">
        <v>419</v>
      </c>
      <c r="G240" s="146" t="s">
        <v>210</v>
      </c>
      <c r="H240" s="147">
        <v>18.6</v>
      </c>
      <c r="I240" s="148"/>
      <c r="J240" s="149">
        <f>ROUND($I$240*$H$240,2)</f>
        <v>0</v>
      </c>
      <c r="K240" s="145" t="s">
        <v>130</v>
      </c>
      <c r="L240" s="43"/>
      <c r="M240" s="150"/>
      <c r="N240" s="151" t="s">
        <v>43</v>
      </c>
      <c r="O240" s="24"/>
      <c r="P240" s="152">
        <f>$O$240*$H$240</f>
        <v>0</v>
      </c>
      <c r="Q240" s="152">
        <v>0</v>
      </c>
      <c r="R240" s="152">
        <f>$Q$240*$H$240</f>
        <v>0</v>
      </c>
      <c r="S240" s="152">
        <v>0.004</v>
      </c>
      <c r="T240" s="153">
        <f>$S$240*$H$240</f>
        <v>0.07440000000000001</v>
      </c>
      <c r="AR240" s="85" t="s">
        <v>131</v>
      </c>
      <c r="AT240" s="85" t="s">
        <v>126</v>
      </c>
      <c r="AU240" s="85" t="s">
        <v>142</v>
      </c>
      <c r="AY240" s="6" t="s">
        <v>124</v>
      </c>
      <c r="BE240" s="154">
        <f>IF($N$240="základní",$J$240,0)</f>
        <v>0</v>
      </c>
      <c r="BF240" s="154">
        <f>IF($N$240="snížená",$J$240,0)</f>
        <v>0</v>
      </c>
      <c r="BG240" s="154">
        <f>IF($N$240="zákl. přenesená",$J$240,0)</f>
        <v>0</v>
      </c>
      <c r="BH240" s="154">
        <f>IF($N$240="sníž. přenesená",$J$240,0)</f>
        <v>0</v>
      </c>
      <c r="BI240" s="154">
        <f>IF($N$240="nulová",$J$240,0)</f>
        <v>0</v>
      </c>
      <c r="BJ240" s="85" t="s">
        <v>21</v>
      </c>
      <c r="BK240" s="154">
        <f>ROUND($I$240*$H$240,2)</f>
        <v>0</v>
      </c>
      <c r="BL240" s="85" t="s">
        <v>131</v>
      </c>
      <c r="BM240" s="85" t="s">
        <v>420</v>
      </c>
    </row>
    <row r="241" spans="2:47" s="6" customFormat="1" ht="16.5" customHeight="1">
      <c r="B241" s="23"/>
      <c r="C241" s="24"/>
      <c r="D241" s="155" t="s">
        <v>133</v>
      </c>
      <c r="E241" s="24"/>
      <c r="F241" s="156" t="s">
        <v>421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133</v>
      </c>
      <c r="AU241" s="6" t="s">
        <v>142</v>
      </c>
    </row>
    <row r="242" spans="2:63" s="129" customFormat="1" ht="30.75" customHeight="1">
      <c r="B242" s="130"/>
      <c r="C242" s="131"/>
      <c r="D242" s="132" t="s">
        <v>71</v>
      </c>
      <c r="E242" s="141" t="s">
        <v>422</v>
      </c>
      <c r="F242" s="141" t="s">
        <v>423</v>
      </c>
      <c r="G242" s="131"/>
      <c r="H242" s="131"/>
      <c r="J242" s="142">
        <f>$BK$242</f>
        <v>0</v>
      </c>
      <c r="K242" s="131"/>
      <c r="L242" s="135"/>
      <c r="M242" s="136"/>
      <c r="N242" s="131"/>
      <c r="O242" s="131"/>
      <c r="P242" s="137">
        <f>SUM($P$243:$P$251)</f>
        <v>0</v>
      </c>
      <c r="Q242" s="131"/>
      <c r="R242" s="137">
        <f>SUM($R$243:$R$251)</f>
        <v>0</v>
      </c>
      <c r="S242" s="131"/>
      <c r="T242" s="138">
        <f>SUM($T$243:$T$251)</f>
        <v>0</v>
      </c>
      <c r="AR242" s="139" t="s">
        <v>21</v>
      </c>
      <c r="AT242" s="139" t="s">
        <v>71</v>
      </c>
      <c r="AU242" s="139" t="s">
        <v>21</v>
      </c>
      <c r="AY242" s="139" t="s">
        <v>124</v>
      </c>
      <c r="BK242" s="140">
        <f>SUM($BK$243:$BK$251)</f>
        <v>0</v>
      </c>
    </row>
    <row r="243" spans="2:65" s="6" customFormat="1" ht="15.75" customHeight="1">
      <c r="B243" s="23"/>
      <c r="C243" s="143" t="s">
        <v>424</v>
      </c>
      <c r="D243" s="143" t="s">
        <v>126</v>
      </c>
      <c r="E243" s="144" t="s">
        <v>425</v>
      </c>
      <c r="F243" s="145" t="s">
        <v>426</v>
      </c>
      <c r="G243" s="146" t="s">
        <v>190</v>
      </c>
      <c r="H243" s="147">
        <v>9.669</v>
      </c>
      <c r="I243" s="148"/>
      <c r="J243" s="149">
        <f>ROUND($I$243*$H$243,2)</f>
        <v>0</v>
      </c>
      <c r="K243" s="145" t="s">
        <v>130</v>
      </c>
      <c r="L243" s="43"/>
      <c r="M243" s="150"/>
      <c r="N243" s="151" t="s">
        <v>43</v>
      </c>
      <c r="O243" s="24"/>
      <c r="P243" s="152">
        <f>$O$243*$H$243</f>
        <v>0</v>
      </c>
      <c r="Q243" s="152">
        <v>0</v>
      </c>
      <c r="R243" s="152">
        <f>$Q$243*$H$243</f>
        <v>0</v>
      </c>
      <c r="S243" s="152">
        <v>0</v>
      </c>
      <c r="T243" s="153">
        <f>$S$243*$H$243</f>
        <v>0</v>
      </c>
      <c r="AR243" s="85" t="s">
        <v>131</v>
      </c>
      <c r="AT243" s="85" t="s">
        <v>126</v>
      </c>
      <c r="AU243" s="85" t="s">
        <v>79</v>
      </c>
      <c r="AY243" s="6" t="s">
        <v>124</v>
      </c>
      <c r="BE243" s="154">
        <f>IF($N$243="základní",$J$243,0)</f>
        <v>0</v>
      </c>
      <c r="BF243" s="154">
        <f>IF($N$243="snížená",$J$243,0)</f>
        <v>0</v>
      </c>
      <c r="BG243" s="154">
        <f>IF($N$243="zákl. přenesená",$J$243,0)</f>
        <v>0</v>
      </c>
      <c r="BH243" s="154">
        <f>IF($N$243="sníž. přenesená",$J$243,0)</f>
        <v>0</v>
      </c>
      <c r="BI243" s="154">
        <f>IF($N$243="nulová",$J$243,0)</f>
        <v>0</v>
      </c>
      <c r="BJ243" s="85" t="s">
        <v>21</v>
      </c>
      <c r="BK243" s="154">
        <f>ROUND($I$243*$H$243,2)</f>
        <v>0</v>
      </c>
      <c r="BL243" s="85" t="s">
        <v>131</v>
      </c>
      <c r="BM243" s="85" t="s">
        <v>427</v>
      </c>
    </row>
    <row r="244" spans="2:47" s="6" customFormat="1" ht="27" customHeight="1">
      <c r="B244" s="23"/>
      <c r="C244" s="24"/>
      <c r="D244" s="155" t="s">
        <v>133</v>
      </c>
      <c r="E244" s="24"/>
      <c r="F244" s="156" t="s">
        <v>428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133</v>
      </c>
      <c r="AU244" s="6" t="s">
        <v>79</v>
      </c>
    </row>
    <row r="245" spans="2:65" s="6" customFormat="1" ht="15.75" customHeight="1">
      <c r="B245" s="23"/>
      <c r="C245" s="143" t="s">
        <v>429</v>
      </c>
      <c r="D245" s="143" t="s">
        <v>126</v>
      </c>
      <c r="E245" s="144" t="s">
        <v>430</v>
      </c>
      <c r="F245" s="145" t="s">
        <v>431</v>
      </c>
      <c r="G245" s="146" t="s">
        <v>190</v>
      </c>
      <c r="H245" s="147">
        <v>9.669</v>
      </c>
      <c r="I245" s="148"/>
      <c r="J245" s="149">
        <f>ROUND($I$245*$H$245,2)</f>
        <v>0</v>
      </c>
      <c r="K245" s="145" t="s">
        <v>130</v>
      </c>
      <c r="L245" s="43"/>
      <c r="M245" s="150"/>
      <c r="N245" s="151" t="s">
        <v>43</v>
      </c>
      <c r="O245" s="24"/>
      <c r="P245" s="152">
        <f>$O$245*$H$245</f>
        <v>0</v>
      </c>
      <c r="Q245" s="152">
        <v>0</v>
      </c>
      <c r="R245" s="152">
        <f>$Q$245*$H$245</f>
        <v>0</v>
      </c>
      <c r="S245" s="152">
        <v>0</v>
      </c>
      <c r="T245" s="153">
        <f>$S$245*$H$245</f>
        <v>0</v>
      </c>
      <c r="AR245" s="85" t="s">
        <v>131</v>
      </c>
      <c r="AT245" s="85" t="s">
        <v>126</v>
      </c>
      <c r="AU245" s="85" t="s">
        <v>79</v>
      </c>
      <c r="AY245" s="6" t="s">
        <v>124</v>
      </c>
      <c r="BE245" s="154">
        <f>IF($N$245="základní",$J$245,0)</f>
        <v>0</v>
      </c>
      <c r="BF245" s="154">
        <f>IF($N$245="snížená",$J$245,0)</f>
        <v>0</v>
      </c>
      <c r="BG245" s="154">
        <f>IF($N$245="zákl. přenesená",$J$245,0)</f>
        <v>0</v>
      </c>
      <c r="BH245" s="154">
        <f>IF($N$245="sníž. přenesená",$J$245,0)</f>
        <v>0</v>
      </c>
      <c r="BI245" s="154">
        <f>IF($N$245="nulová",$J$245,0)</f>
        <v>0</v>
      </c>
      <c r="BJ245" s="85" t="s">
        <v>21</v>
      </c>
      <c r="BK245" s="154">
        <f>ROUND($I$245*$H$245,2)</f>
        <v>0</v>
      </c>
      <c r="BL245" s="85" t="s">
        <v>131</v>
      </c>
      <c r="BM245" s="85" t="s">
        <v>432</v>
      </c>
    </row>
    <row r="246" spans="2:47" s="6" customFormat="1" ht="16.5" customHeight="1">
      <c r="B246" s="23"/>
      <c r="C246" s="24"/>
      <c r="D246" s="155" t="s">
        <v>133</v>
      </c>
      <c r="E246" s="24"/>
      <c r="F246" s="156" t="s">
        <v>433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133</v>
      </c>
      <c r="AU246" s="6" t="s">
        <v>79</v>
      </c>
    </row>
    <row r="247" spans="2:65" s="6" customFormat="1" ht="15.75" customHeight="1">
      <c r="B247" s="23"/>
      <c r="C247" s="143" t="s">
        <v>434</v>
      </c>
      <c r="D247" s="143" t="s">
        <v>126</v>
      </c>
      <c r="E247" s="144" t="s">
        <v>435</v>
      </c>
      <c r="F247" s="145" t="s">
        <v>436</v>
      </c>
      <c r="G247" s="146" t="s">
        <v>190</v>
      </c>
      <c r="H247" s="147">
        <v>135.366</v>
      </c>
      <c r="I247" s="148"/>
      <c r="J247" s="149">
        <f>ROUND($I$247*$H$247,2)</f>
        <v>0</v>
      </c>
      <c r="K247" s="145" t="s">
        <v>130</v>
      </c>
      <c r="L247" s="43"/>
      <c r="M247" s="150"/>
      <c r="N247" s="151" t="s">
        <v>43</v>
      </c>
      <c r="O247" s="24"/>
      <c r="P247" s="152">
        <f>$O$247*$H$247</f>
        <v>0</v>
      </c>
      <c r="Q247" s="152">
        <v>0</v>
      </c>
      <c r="R247" s="152">
        <f>$Q$247*$H$247</f>
        <v>0</v>
      </c>
      <c r="S247" s="152">
        <v>0</v>
      </c>
      <c r="T247" s="153">
        <f>$S$247*$H$247</f>
        <v>0</v>
      </c>
      <c r="AR247" s="85" t="s">
        <v>131</v>
      </c>
      <c r="AT247" s="85" t="s">
        <v>126</v>
      </c>
      <c r="AU247" s="85" t="s">
        <v>79</v>
      </c>
      <c r="AY247" s="6" t="s">
        <v>124</v>
      </c>
      <c r="BE247" s="154">
        <f>IF($N$247="základní",$J$247,0)</f>
        <v>0</v>
      </c>
      <c r="BF247" s="154">
        <f>IF($N$247="snížená",$J$247,0)</f>
        <v>0</v>
      </c>
      <c r="BG247" s="154">
        <f>IF($N$247="zákl. přenesená",$J$247,0)</f>
        <v>0</v>
      </c>
      <c r="BH247" s="154">
        <f>IF($N$247="sníž. přenesená",$J$247,0)</f>
        <v>0</v>
      </c>
      <c r="BI247" s="154">
        <f>IF($N$247="nulová",$J$247,0)</f>
        <v>0</v>
      </c>
      <c r="BJ247" s="85" t="s">
        <v>21</v>
      </c>
      <c r="BK247" s="154">
        <f>ROUND($I$247*$H$247,2)</f>
        <v>0</v>
      </c>
      <c r="BL247" s="85" t="s">
        <v>131</v>
      </c>
      <c r="BM247" s="85" t="s">
        <v>437</v>
      </c>
    </row>
    <row r="248" spans="2:47" s="6" customFormat="1" ht="27" customHeight="1">
      <c r="B248" s="23"/>
      <c r="C248" s="24"/>
      <c r="D248" s="155" t="s">
        <v>133</v>
      </c>
      <c r="E248" s="24"/>
      <c r="F248" s="156" t="s">
        <v>438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133</v>
      </c>
      <c r="AU248" s="6" t="s">
        <v>79</v>
      </c>
    </row>
    <row r="249" spans="2:51" s="6" customFormat="1" ht="15.75" customHeight="1">
      <c r="B249" s="167"/>
      <c r="C249" s="168"/>
      <c r="D249" s="159" t="s">
        <v>135</v>
      </c>
      <c r="E249" s="168"/>
      <c r="F249" s="170" t="s">
        <v>439</v>
      </c>
      <c r="G249" s="168"/>
      <c r="H249" s="171">
        <v>135.366</v>
      </c>
      <c r="J249" s="168"/>
      <c r="K249" s="168"/>
      <c r="L249" s="172"/>
      <c r="M249" s="173"/>
      <c r="N249" s="168"/>
      <c r="O249" s="168"/>
      <c r="P249" s="168"/>
      <c r="Q249" s="168"/>
      <c r="R249" s="168"/>
      <c r="S249" s="168"/>
      <c r="T249" s="174"/>
      <c r="AT249" s="175" t="s">
        <v>135</v>
      </c>
      <c r="AU249" s="175" t="s">
        <v>79</v>
      </c>
      <c r="AV249" s="176" t="s">
        <v>79</v>
      </c>
      <c r="AW249" s="176" t="s">
        <v>72</v>
      </c>
      <c r="AX249" s="176" t="s">
        <v>21</v>
      </c>
      <c r="AY249" s="175" t="s">
        <v>124</v>
      </c>
    </row>
    <row r="250" spans="2:65" s="6" customFormat="1" ht="15.75" customHeight="1">
      <c r="B250" s="23"/>
      <c r="C250" s="143" t="s">
        <v>440</v>
      </c>
      <c r="D250" s="143" t="s">
        <v>126</v>
      </c>
      <c r="E250" s="144" t="s">
        <v>441</v>
      </c>
      <c r="F250" s="145" t="s">
        <v>442</v>
      </c>
      <c r="G250" s="146" t="s">
        <v>190</v>
      </c>
      <c r="H250" s="147">
        <v>9.669</v>
      </c>
      <c r="I250" s="148"/>
      <c r="J250" s="149">
        <f>ROUND($I$250*$H$250,2)</f>
        <v>0</v>
      </c>
      <c r="K250" s="145" t="s">
        <v>130</v>
      </c>
      <c r="L250" s="43"/>
      <c r="M250" s="150"/>
      <c r="N250" s="151" t="s">
        <v>43</v>
      </c>
      <c r="O250" s="24"/>
      <c r="P250" s="152">
        <f>$O$250*$H$250</f>
        <v>0</v>
      </c>
      <c r="Q250" s="152">
        <v>0</v>
      </c>
      <c r="R250" s="152">
        <f>$Q$250*$H$250</f>
        <v>0</v>
      </c>
      <c r="S250" s="152">
        <v>0</v>
      </c>
      <c r="T250" s="153">
        <f>$S$250*$H$250</f>
        <v>0</v>
      </c>
      <c r="AR250" s="85" t="s">
        <v>131</v>
      </c>
      <c r="AT250" s="85" t="s">
        <v>126</v>
      </c>
      <c r="AU250" s="85" t="s">
        <v>79</v>
      </c>
      <c r="AY250" s="6" t="s">
        <v>124</v>
      </c>
      <c r="BE250" s="154">
        <f>IF($N$250="základní",$J$250,0)</f>
        <v>0</v>
      </c>
      <c r="BF250" s="154">
        <f>IF($N$250="snížená",$J$250,0)</f>
        <v>0</v>
      </c>
      <c r="BG250" s="154">
        <f>IF($N$250="zákl. přenesená",$J$250,0)</f>
        <v>0</v>
      </c>
      <c r="BH250" s="154">
        <f>IF($N$250="sníž. přenesená",$J$250,0)</f>
        <v>0</v>
      </c>
      <c r="BI250" s="154">
        <f>IF($N$250="nulová",$J$250,0)</f>
        <v>0</v>
      </c>
      <c r="BJ250" s="85" t="s">
        <v>21</v>
      </c>
      <c r="BK250" s="154">
        <f>ROUND($I$250*$H$250,2)</f>
        <v>0</v>
      </c>
      <c r="BL250" s="85" t="s">
        <v>131</v>
      </c>
      <c r="BM250" s="85" t="s">
        <v>443</v>
      </c>
    </row>
    <row r="251" spans="2:47" s="6" customFormat="1" ht="16.5" customHeight="1">
      <c r="B251" s="23"/>
      <c r="C251" s="24"/>
      <c r="D251" s="155" t="s">
        <v>133</v>
      </c>
      <c r="E251" s="24"/>
      <c r="F251" s="156" t="s">
        <v>444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133</v>
      </c>
      <c r="AU251" s="6" t="s">
        <v>79</v>
      </c>
    </row>
    <row r="252" spans="2:63" s="129" customFormat="1" ht="30.75" customHeight="1">
      <c r="B252" s="130"/>
      <c r="C252" s="131"/>
      <c r="D252" s="132" t="s">
        <v>71</v>
      </c>
      <c r="E252" s="141" t="s">
        <v>445</v>
      </c>
      <c r="F252" s="141" t="s">
        <v>446</v>
      </c>
      <c r="G252" s="131"/>
      <c r="H252" s="131"/>
      <c r="J252" s="142">
        <f>$BK$252</f>
        <v>0</v>
      </c>
      <c r="K252" s="131"/>
      <c r="L252" s="135"/>
      <c r="M252" s="136"/>
      <c r="N252" s="131"/>
      <c r="O252" s="131"/>
      <c r="P252" s="137">
        <f>SUM($P$253:$P$254)</f>
        <v>0</v>
      </c>
      <c r="Q252" s="131"/>
      <c r="R252" s="137">
        <f>SUM($R$253:$R$254)</f>
        <v>0</v>
      </c>
      <c r="S252" s="131"/>
      <c r="T252" s="138">
        <f>SUM($T$253:$T$254)</f>
        <v>0</v>
      </c>
      <c r="AR252" s="139" t="s">
        <v>21</v>
      </c>
      <c r="AT252" s="139" t="s">
        <v>71</v>
      </c>
      <c r="AU252" s="139" t="s">
        <v>21</v>
      </c>
      <c r="AY252" s="139" t="s">
        <v>124</v>
      </c>
      <c r="BK252" s="140">
        <f>SUM($BK$253:$BK$254)</f>
        <v>0</v>
      </c>
    </row>
    <row r="253" spans="2:65" s="6" customFormat="1" ht="15.75" customHeight="1">
      <c r="B253" s="23"/>
      <c r="C253" s="143" t="s">
        <v>447</v>
      </c>
      <c r="D253" s="143" t="s">
        <v>126</v>
      </c>
      <c r="E253" s="144" t="s">
        <v>448</v>
      </c>
      <c r="F253" s="145" t="s">
        <v>449</v>
      </c>
      <c r="G253" s="146" t="s">
        <v>190</v>
      </c>
      <c r="H253" s="147">
        <v>19.853</v>
      </c>
      <c r="I253" s="148"/>
      <c r="J253" s="149">
        <f>ROUND($I$253*$H$253,2)</f>
        <v>0</v>
      </c>
      <c r="K253" s="145" t="s">
        <v>130</v>
      </c>
      <c r="L253" s="43"/>
      <c r="M253" s="150"/>
      <c r="N253" s="151" t="s">
        <v>43</v>
      </c>
      <c r="O253" s="24"/>
      <c r="P253" s="152">
        <f>$O$253*$H$253</f>
        <v>0</v>
      </c>
      <c r="Q253" s="152">
        <v>0</v>
      </c>
      <c r="R253" s="152">
        <f>$Q$253*$H$253</f>
        <v>0</v>
      </c>
      <c r="S253" s="152">
        <v>0</v>
      </c>
      <c r="T253" s="153">
        <f>$S$253*$H$253</f>
        <v>0</v>
      </c>
      <c r="AR253" s="85" t="s">
        <v>131</v>
      </c>
      <c r="AT253" s="85" t="s">
        <v>126</v>
      </c>
      <c r="AU253" s="85" t="s">
        <v>79</v>
      </c>
      <c r="AY253" s="6" t="s">
        <v>124</v>
      </c>
      <c r="BE253" s="154">
        <f>IF($N$253="základní",$J$253,0)</f>
        <v>0</v>
      </c>
      <c r="BF253" s="154">
        <f>IF($N$253="snížená",$J$253,0)</f>
        <v>0</v>
      </c>
      <c r="BG253" s="154">
        <f>IF($N$253="zákl. přenesená",$J$253,0)</f>
        <v>0</v>
      </c>
      <c r="BH253" s="154">
        <f>IF($N$253="sníž. přenesená",$J$253,0)</f>
        <v>0</v>
      </c>
      <c r="BI253" s="154">
        <f>IF($N$253="nulová",$J$253,0)</f>
        <v>0</v>
      </c>
      <c r="BJ253" s="85" t="s">
        <v>21</v>
      </c>
      <c r="BK253" s="154">
        <f>ROUND($I$253*$H$253,2)</f>
        <v>0</v>
      </c>
      <c r="BL253" s="85" t="s">
        <v>131</v>
      </c>
      <c r="BM253" s="85" t="s">
        <v>450</v>
      </c>
    </row>
    <row r="254" spans="2:47" s="6" customFormat="1" ht="27" customHeight="1">
      <c r="B254" s="23"/>
      <c r="C254" s="24"/>
      <c r="D254" s="155" t="s">
        <v>133</v>
      </c>
      <c r="E254" s="24"/>
      <c r="F254" s="156" t="s">
        <v>451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133</v>
      </c>
      <c r="AU254" s="6" t="s">
        <v>79</v>
      </c>
    </row>
    <row r="255" spans="2:63" s="129" customFormat="1" ht="37.5" customHeight="1">
      <c r="B255" s="130"/>
      <c r="C255" s="131"/>
      <c r="D255" s="132" t="s">
        <v>71</v>
      </c>
      <c r="E255" s="133" t="s">
        <v>452</v>
      </c>
      <c r="F255" s="133" t="s">
        <v>453</v>
      </c>
      <c r="G255" s="131"/>
      <c r="H255" s="131"/>
      <c r="J255" s="134">
        <f>$BK$255</f>
        <v>0</v>
      </c>
      <c r="K255" s="131"/>
      <c r="L255" s="135"/>
      <c r="M255" s="136"/>
      <c r="N255" s="131"/>
      <c r="O255" s="131"/>
      <c r="P255" s="137">
        <f>$P$256</f>
        <v>0</v>
      </c>
      <c r="Q255" s="131"/>
      <c r="R255" s="137">
        <f>$R$256</f>
        <v>0.2659662753</v>
      </c>
      <c r="S255" s="131"/>
      <c r="T255" s="138">
        <f>$T$256</f>
        <v>0</v>
      </c>
      <c r="AR255" s="139" t="s">
        <v>79</v>
      </c>
      <c r="AT255" s="139" t="s">
        <v>71</v>
      </c>
      <c r="AU255" s="139" t="s">
        <v>72</v>
      </c>
      <c r="AY255" s="139" t="s">
        <v>124</v>
      </c>
      <c r="BK255" s="140">
        <f>$BK$256</f>
        <v>0</v>
      </c>
    </row>
    <row r="256" spans="2:63" s="129" customFormat="1" ht="21" customHeight="1">
      <c r="B256" s="130"/>
      <c r="C256" s="131"/>
      <c r="D256" s="132" t="s">
        <v>71</v>
      </c>
      <c r="E256" s="141" t="s">
        <v>454</v>
      </c>
      <c r="F256" s="141" t="s">
        <v>455</v>
      </c>
      <c r="G256" s="131"/>
      <c r="H256" s="131"/>
      <c r="J256" s="142">
        <f>$BK$256</f>
        <v>0</v>
      </c>
      <c r="K256" s="131"/>
      <c r="L256" s="135"/>
      <c r="M256" s="136"/>
      <c r="N256" s="131"/>
      <c r="O256" s="131"/>
      <c r="P256" s="137">
        <f>SUM($P$257:$P$270)</f>
        <v>0</v>
      </c>
      <c r="Q256" s="131"/>
      <c r="R256" s="137">
        <f>SUM($R$257:$R$270)</f>
        <v>0.2659662753</v>
      </c>
      <c r="S256" s="131"/>
      <c r="T256" s="138">
        <f>SUM($T$257:$T$270)</f>
        <v>0</v>
      </c>
      <c r="AR256" s="139" t="s">
        <v>79</v>
      </c>
      <c r="AT256" s="139" t="s">
        <v>71</v>
      </c>
      <c r="AU256" s="139" t="s">
        <v>21</v>
      </c>
      <c r="AY256" s="139" t="s">
        <v>124</v>
      </c>
      <c r="BK256" s="140">
        <f>SUM($BK$257:$BK$270)</f>
        <v>0</v>
      </c>
    </row>
    <row r="257" spans="2:65" s="6" customFormat="1" ht="15.75" customHeight="1">
      <c r="B257" s="23"/>
      <c r="C257" s="143" t="s">
        <v>456</v>
      </c>
      <c r="D257" s="143" t="s">
        <v>126</v>
      </c>
      <c r="E257" s="144" t="s">
        <v>457</v>
      </c>
      <c r="F257" s="145" t="s">
        <v>458</v>
      </c>
      <c r="G257" s="146" t="s">
        <v>286</v>
      </c>
      <c r="H257" s="147">
        <v>253</v>
      </c>
      <c r="I257" s="148"/>
      <c r="J257" s="149">
        <f>ROUND($I$257*$H$257,2)</f>
        <v>0</v>
      </c>
      <c r="K257" s="145" t="s">
        <v>130</v>
      </c>
      <c r="L257" s="43"/>
      <c r="M257" s="150"/>
      <c r="N257" s="151" t="s">
        <v>43</v>
      </c>
      <c r="O257" s="24"/>
      <c r="P257" s="152">
        <f>$O$257*$H$257</f>
        <v>0</v>
      </c>
      <c r="Q257" s="152">
        <v>5.12501E-05</v>
      </c>
      <c r="R257" s="152">
        <f>$Q$257*$H$257</f>
        <v>0.0129662753</v>
      </c>
      <c r="S257" s="152">
        <v>0</v>
      </c>
      <c r="T257" s="153">
        <f>$S$257*$H$257</f>
        <v>0</v>
      </c>
      <c r="AR257" s="85" t="s">
        <v>219</v>
      </c>
      <c r="AT257" s="85" t="s">
        <v>126</v>
      </c>
      <c r="AU257" s="85" t="s">
        <v>79</v>
      </c>
      <c r="AY257" s="6" t="s">
        <v>124</v>
      </c>
      <c r="BE257" s="154">
        <f>IF($N$257="základní",$J$257,0)</f>
        <v>0</v>
      </c>
      <c r="BF257" s="154">
        <f>IF($N$257="snížená",$J$257,0)</f>
        <v>0</v>
      </c>
      <c r="BG257" s="154">
        <f>IF($N$257="zákl. přenesená",$J$257,0)</f>
        <v>0</v>
      </c>
      <c r="BH257" s="154">
        <f>IF($N$257="sníž. přenesená",$J$257,0)</f>
        <v>0</v>
      </c>
      <c r="BI257" s="154">
        <f>IF($N$257="nulová",$J$257,0)</f>
        <v>0</v>
      </c>
      <c r="BJ257" s="85" t="s">
        <v>21</v>
      </c>
      <c r="BK257" s="154">
        <f>ROUND($I$257*$H$257,2)</f>
        <v>0</v>
      </c>
      <c r="BL257" s="85" t="s">
        <v>219</v>
      </c>
      <c r="BM257" s="85" t="s">
        <v>459</v>
      </c>
    </row>
    <row r="258" spans="2:47" s="6" customFormat="1" ht="16.5" customHeight="1">
      <c r="B258" s="23"/>
      <c r="C258" s="24"/>
      <c r="D258" s="155" t="s">
        <v>133</v>
      </c>
      <c r="E258" s="24"/>
      <c r="F258" s="156" t="s">
        <v>460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133</v>
      </c>
      <c r="AU258" s="6" t="s">
        <v>79</v>
      </c>
    </row>
    <row r="259" spans="2:51" s="6" customFormat="1" ht="15.75" customHeight="1">
      <c r="B259" s="157"/>
      <c r="C259" s="158"/>
      <c r="D259" s="159" t="s">
        <v>135</v>
      </c>
      <c r="E259" s="160"/>
      <c r="F259" s="161" t="s">
        <v>461</v>
      </c>
      <c r="G259" s="158"/>
      <c r="H259" s="160"/>
      <c r="J259" s="158"/>
      <c r="K259" s="158"/>
      <c r="L259" s="162"/>
      <c r="M259" s="163"/>
      <c r="N259" s="158"/>
      <c r="O259" s="158"/>
      <c r="P259" s="158"/>
      <c r="Q259" s="158"/>
      <c r="R259" s="158"/>
      <c r="S259" s="158"/>
      <c r="T259" s="164"/>
      <c r="AT259" s="165" t="s">
        <v>135</v>
      </c>
      <c r="AU259" s="165" t="s">
        <v>79</v>
      </c>
      <c r="AV259" s="166" t="s">
        <v>21</v>
      </c>
      <c r="AW259" s="166" t="s">
        <v>88</v>
      </c>
      <c r="AX259" s="166" t="s">
        <v>72</v>
      </c>
      <c r="AY259" s="165" t="s">
        <v>124</v>
      </c>
    </row>
    <row r="260" spans="2:51" s="6" customFormat="1" ht="15.75" customHeight="1">
      <c r="B260" s="167"/>
      <c r="C260" s="168"/>
      <c r="D260" s="159" t="s">
        <v>135</v>
      </c>
      <c r="E260" s="169"/>
      <c r="F260" s="170" t="s">
        <v>462</v>
      </c>
      <c r="G260" s="168"/>
      <c r="H260" s="171">
        <v>55</v>
      </c>
      <c r="J260" s="168"/>
      <c r="K260" s="168"/>
      <c r="L260" s="172"/>
      <c r="M260" s="173"/>
      <c r="N260" s="168"/>
      <c r="O260" s="168"/>
      <c r="P260" s="168"/>
      <c r="Q260" s="168"/>
      <c r="R260" s="168"/>
      <c r="S260" s="168"/>
      <c r="T260" s="174"/>
      <c r="AT260" s="175" t="s">
        <v>135</v>
      </c>
      <c r="AU260" s="175" t="s">
        <v>79</v>
      </c>
      <c r="AV260" s="176" t="s">
        <v>79</v>
      </c>
      <c r="AW260" s="176" t="s">
        <v>88</v>
      </c>
      <c r="AX260" s="176" t="s">
        <v>72</v>
      </c>
      <c r="AY260" s="175" t="s">
        <v>124</v>
      </c>
    </row>
    <row r="261" spans="2:51" s="6" customFormat="1" ht="15.75" customHeight="1">
      <c r="B261" s="157"/>
      <c r="C261" s="158"/>
      <c r="D261" s="159" t="s">
        <v>135</v>
      </c>
      <c r="E261" s="160"/>
      <c r="F261" s="161" t="s">
        <v>463</v>
      </c>
      <c r="G261" s="158"/>
      <c r="H261" s="160"/>
      <c r="J261" s="158"/>
      <c r="K261" s="158"/>
      <c r="L261" s="162"/>
      <c r="M261" s="163"/>
      <c r="N261" s="158"/>
      <c r="O261" s="158"/>
      <c r="P261" s="158"/>
      <c r="Q261" s="158"/>
      <c r="R261" s="158"/>
      <c r="S261" s="158"/>
      <c r="T261" s="164"/>
      <c r="AT261" s="165" t="s">
        <v>135</v>
      </c>
      <c r="AU261" s="165" t="s">
        <v>79</v>
      </c>
      <c r="AV261" s="166" t="s">
        <v>21</v>
      </c>
      <c r="AW261" s="166" t="s">
        <v>88</v>
      </c>
      <c r="AX261" s="166" t="s">
        <v>72</v>
      </c>
      <c r="AY261" s="165" t="s">
        <v>124</v>
      </c>
    </row>
    <row r="262" spans="2:51" s="6" customFormat="1" ht="15.75" customHeight="1">
      <c r="B262" s="167"/>
      <c r="C262" s="168"/>
      <c r="D262" s="159" t="s">
        <v>135</v>
      </c>
      <c r="E262" s="169"/>
      <c r="F262" s="170" t="s">
        <v>464</v>
      </c>
      <c r="G262" s="168"/>
      <c r="H262" s="171">
        <v>92</v>
      </c>
      <c r="J262" s="168"/>
      <c r="K262" s="168"/>
      <c r="L262" s="172"/>
      <c r="M262" s="173"/>
      <c r="N262" s="168"/>
      <c r="O262" s="168"/>
      <c r="P262" s="168"/>
      <c r="Q262" s="168"/>
      <c r="R262" s="168"/>
      <c r="S262" s="168"/>
      <c r="T262" s="174"/>
      <c r="AT262" s="175" t="s">
        <v>135</v>
      </c>
      <c r="AU262" s="175" t="s">
        <v>79</v>
      </c>
      <c r="AV262" s="176" t="s">
        <v>79</v>
      </c>
      <c r="AW262" s="176" t="s">
        <v>88</v>
      </c>
      <c r="AX262" s="176" t="s">
        <v>72</v>
      </c>
      <c r="AY262" s="175" t="s">
        <v>124</v>
      </c>
    </row>
    <row r="263" spans="2:51" s="6" customFormat="1" ht="15.75" customHeight="1">
      <c r="B263" s="157"/>
      <c r="C263" s="158"/>
      <c r="D263" s="159" t="s">
        <v>135</v>
      </c>
      <c r="E263" s="160"/>
      <c r="F263" s="161" t="s">
        <v>465</v>
      </c>
      <c r="G263" s="158"/>
      <c r="H263" s="160"/>
      <c r="J263" s="158"/>
      <c r="K263" s="158"/>
      <c r="L263" s="162"/>
      <c r="M263" s="163"/>
      <c r="N263" s="158"/>
      <c r="O263" s="158"/>
      <c r="P263" s="158"/>
      <c r="Q263" s="158"/>
      <c r="R263" s="158"/>
      <c r="S263" s="158"/>
      <c r="T263" s="164"/>
      <c r="AT263" s="165" t="s">
        <v>135</v>
      </c>
      <c r="AU263" s="165" t="s">
        <v>79</v>
      </c>
      <c r="AV263" s="166" t="s">
        <v>21</v>
      </c>
      <c r="AW263" s="166" t="s">
        <v>88</v>
      </c>
      <c r="AX263" s="166" t="s">
        <v>72</v>
      </c>
      <c r="AY263" s="165" t="s">
        <v>124</v>
      </c>
    </row>
    <row r="264" spans="2:51" s="6" customFormat="1" ht="15.75" customHeight="1">
      <c r="B264" s="167"/>
      <c r="C264" s="168"/>
      <c r="D264" s="159" t="s">
        <v>135</v>
      </c>
      <c r="E264" s="169"/>
      <c r="F264" s="170" t="s">
        <v>466</v>
      </c>
      <c r="G264" s="168"/>
      <c r="H264" s="171">
        <v>16</v>
      </c>
      <c r="J264" s="168"/>
      <c r="K264" s="168"/>
      <c r="L264" s="172"/>
      <c r="M264" s="173"/>
      <c r="N264" s="168"/>
      <c r="O264" s="168"/>
      <c r="P264" s="168"/>
      <c r="Q264" s="168"/>
      <c r="R264" s="168"/>
      <c r="S264" s="168"/>
      <c r="T264" s="174"/>
      <c r="AT264" s="175" t="s">
        <v>135</v>
      </c>
      <c r="AU264" s="175" t="s">
        <v>79</v>
      </c>
      <c r="AV264" s="176" t="s">
        <v>79</v>
      </c>
      <c r="AW264" s="176" t="s">
        <v>88</v>
      </c>
      <c r="AX264" s="176" t="s">
        <v>72</v>
      </c>
      <c r="AY264" s="175" t="s">
        <v>124</v>
      </c>
    </row>
    <row r="265" spans="2:51" s="6" customFormat="1" ht="15.75" customHeight="1">
      <c r="B265" s="157"/>
      <c r="C265" s="158"/>
      <c r="D265" s="159" t="s">
        <v>135</v>
      </c>
      <c r="E265" s="160"/>
      <c r="F265" s="161" t="s">
        <v>467</v>
      </c>
      <c r="G265" s="158"/>
      <c r="H265" s="160"/>
      <c r="J265" s="158"/>
      <c r="K265" s="158"/>
      <c r="L265" s="162"/>
      <c r="M265" s="163"/>
      <c r="N265" s="158"/>
      <c r="O265" s="158"/>
      <c r="P265" s="158"/>
      <c r="Q265" s="158"/>
      <c r="R265" s="158"/>
      <c r="S265" s="158"/>
      <c r="T265" s="164"/>
      <c r="AT265" s="165" t="s">
        <v>135</v>
      </c>
      <c r="AU265" s="165" t="s">
        <v>79</v>
      </c>
      <c r="AV265" s="166" t="s">
        <v>21</v>
      </c>
      <c r="AW265" s="166" t="s">
        <v>88</v>
      </c>
      <c r="AX265" s="166" t="s">
        <v>72</v>
      </c>
      <c r="AY265" s="165" t="s">
        <v>124</v>
      </c>
    </row>
    <row r="266" spans="2:51" s="6" customFormat="1" ht="15.75" customHeight="1">
      <c r="B266" s="167"/>
      <c r="C266" s="168"/>
      <c r="D266" s="159" t="s">
        <v>135</v>
      </c>
      <c r="E266" s="169"/>
      <c r="F266" s="170" t="s">
        <v>468</v>
      </c>
      <c r="G266" s="168"/>
      <c r="H266" s="171">
        <v>90</v>
      </c>
      <c r="J266" s="168"/>
      <c r="K266" s="168"/>
      <c r="L266" s="172"/>
      <c r="M266" s="173"/>
      <c r="N266" s="168"/>
      <c r="O266" s="168"/>
      <c r="P266" s="168"/>
      <c r="Q266" s="168"/>
      <c r="R266" s="168"/>
      <c r="S266" s="168"/>
      <c r="T266" s="174"/>
      <c r="AT266" s="175" t="s">
        <v>135</v>
      </c>
      <c r="AU266" s="175" t="s">
        <v>79</v>
      </c>
      <c r="AV266" s="176" t="s">
        <v>79</v>
      </c>
      <c r="AW266" s="176" t="s">
        <v>88</v>
      </c>
      <c r="AX266" s="176" t="s">
        <v>72</v>
      </c>
      <c r="AY266" s="175" t="s">
        <v>124</v>
      </c>
    </row>
    <row r="267" spans="2:65" s="6" customFormat="1" ht="15.75" customHeight="1">
      <c r="B267" s="23"/>
      <c r="C267" s="177" t="s">
        <v>469</v>
      </c>
      <c r="D267" s="177" t="s">
        <v>200</v>
      </c>
      <c r="E267" s="178" t="s">
        <v>284</v>
      </c>
      <c r="F267" s="179" t="s">
        <v>285</v>
      </c>
      <c r="G267" s="180" t="s">
        <v>286</v>
      </c>
      <c r="H267" s="181">
        <v>253</v>
      </c>
      <c r="I267" s="182"/>
      <c r="J267" s="183">
        <f>ROUND($I$267*$H$267,2)</f>
        <v>0</v>
      </c>
      <c r="K267" s="179"/>
      <c r="L267" s="184"/>
      <c r="M267" s="185"/>
      <c r="N267" s="186" t="s">
        <v>43</v>
      </c>
      <c r="O267" s="24"/>
      <c r="P267" s="152">
        <f>$O$267*$H$267</f>
        <v>0</v>
      </c>
      <c r="Q267" s="152">
        <v>0.001</v>
      </c>
      <c r="R267" s="152">
        <f>$Q$267*$H$267</f>
        <v>0.253</v>
      </c>
      <c r="S267" s="152">
        <v>0</v>
      </c>
      <c r="T267" s="153">
        <f>$S$267*$H$267</f>
        <v>0</v>
      </c>
      <c r="AR267" s="85" t="s">
        <v>287</v>
      </c>
      <c r="AT267" s="85" t="s">
        <v>200</v>
      </c>
      <c r="AU267" s="85" t="s">
        <v>79</v>
      </c>
      <c r="AY267" s="6" t="s">
        <v>124</v>
      </c>
      <c r="BE267" s="154">
        <f>IF($N$267="základní",$J$267,0)</f>
        <v>0</v>
      </c>
      <c r="BF267" s="154">
        <f>IF($N$267="snížená",$J$267,0)</f>
        <v>0</v>
      </c>
      <c r="BG267" s="154">
        <f>IF($N$267="zákl. přenesená",$J$267,0)</f>
        <v>0</v>
      </c>
      <c r="BH267" s="154">
        <f>IF($N$267="sníž. přenesená",$J$267,0)</f>
        <v>0</v>
      </c>
      <c r="BI267" s="154">
        <f>IF($N$267="nulová",$J$267,0)</f>
        <v>0</v>
      </c>
      <c r="BJ267" s="85" t="s">
        <v>21</v>
      </c>
      <c r="BK267" s="154">
        <f>ROUND($I$267*$H$267,2)</f>
        <v>0</v>
      </c>
      <c r="BL267" s="85" t="s">
        <v>219</v>
      </c>
      <c r="BM267" s="85" t="s">
        <v>470</v>
      </c>
    </row>
    <row r="268" spans="2:47" s="6" customFormat="1" ht="27" customHeight="1">
      <c r="B268" s="23"/>
      <c r="C268" s="24"/>
      <c r="D268" s="155" t="s">
        <v>133</v>
      </c>
      <c r="E268" s="24"/>
      <c r="F268" s="156" t="s">
        <v>289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133</v>
      </c>
      <c r="AU268" s="6" t="s">
        <v>79</v>
      </c>
    </row>
    <row r="269" spans="2:65" s="6" customFormat="1" ht="15.75" customHeight="1">
      <c r="B269" s="23"/>
      <c r="C269" s="143" t="s">
        <v>471</v>
      </c>
      <c r="D269" s="143" t="s">
        <v>126</v>
      </c>
      <c r="E269" s="144" t="s">
        <v>472</v>
      </c>
      <c r="F269" s="145" t="s">
        <v>473</v>
      </c>
      <c r="G269" s="146" t="s">
        <v>190</v>
      </c>
      <c r="H269" s="147">
        <v>0.266</v>
      </c>
      <c r="I269" s="148"/>
      <c r="J269" s="149">
        <f>ROUND($I$269*$H$269,2)</f>
        <v>0</v>
      </c>
      <c r="K269" s="145" t="s">
        <v>130</v>
      </c>
      <c r="L269" s="43"/>
      <c r="M269" s="150"/>
      <c r="N269" s="151" t="s">
        <v>43</v>
      </c>
      <c r="O269" s="24"/>
      <c r="P269" s="152">
        <f>$O$269*$H$269</f>
        <v>0</v>
      </c>
      <c r="Q269" s="152">
        <v>0</v>
      </c>
      <c r="R269" s="152">
        <f>$Q$269*$H$269</f>
        <v>0</v>
      </c>
      <c r="S269" s="152">
        <v>0</v>
      </c>
      <c r="T269" s="153">
        <f>$S$269*$H$269</f>
        <v>0</v>
      </c>
      <c r="AR269" s="85" t="s">
        <v>219</v>
      </c>
      <c r="AT269" s="85" t="s">
        <v>126</v>
      </c>
      <c r="AU269" s="85" t="s">
        <v>79</v>
      </c>
      <c r="AY269" s="6" t="s">
        <v>124</v>
      </c>
      <c r="BE269" s="154">
        <f>IF($N$269="základní",$J$269,0)</f>
        <v>0</v>
      </c>
      <c r="BF269" s="154">
        <f>IF($N$269="snížená",$J$269,0)</f>
        <v>0</v>
      </c>
      <c r="BG269" s="154">
        <f>IF($N$269="zákl. přenesená",$J$269,0)</f>
        <v>0</v>
      </c>
      <c r="BH269" s="154">
        <f>IF($N$269="sníž. přenesená",$J$269,0)</f>
        <v>0</v>
      </c>
      <c r="BI269" s="154">
        <f>IF($N$269="nulová",$J$269,0)</f>
        <v>0</v>
      </c>
      <c r="BJ269" s="85" t="s">
        <v>21</v>
      </c>
      <c r="BK269" s="154">
        <f>ROUND($I$269*$H$269,2)</f>
        <v>0</v>
      </c>
      <c r="BL269" s="85" t="s">
        <v>219</v>
      </c>
      <c r="BM269" s="85" t="s">
        <v>474</v>
      </c>
    </row>
    <row r="270" spans="2:47" s="6" customFormat="1" ht="27" customHeight="1">
      <c r="B270" s="23"/>
      <c r="C270" s="24"/>
      <c r="D270" s="155" t="s">
        <v>133</v>
      </c>
      <c r="E270" s="24"/>
      <c r="F270" s="156" t="s">
        <v>475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133</v>
      </c>
      <c r="AU270" s="6" t="s">
        <v>79</v>
      </c>
    </row>
    <row r="271" spans="2:63" s="129" customFormat="1" ht="37.5" customHeight="1">
      <c r="B271" s="130"/>
      <c r="C271" s="131"/>
      <c r="D271" s="132" t="s">
        <v>71</v>
      </c>
      <c r="E271" s="133" t="s">
        <v>476</v>
      </c>
      <c r="F271" s="133" t="s">
        <v>477</v>
      </c>
      <c r="G271" s="131"/>
      <c r="H271" s="131"/>
      <c r="J271" s="134">
        <f>$BK$271</f>
        <v>0</v>
      </c>
      <c r="K271" s="131"/>
      <c r="L271" s="135"/>
      <c r="M271" s="136"/>
      <c r="N271" s="131"/>
      <c r="O271" s="131"/>
      <c r="P271" s="137">
        <f>$P$272+$P$277</f>
        <v>0</v>
      </c>
      <c r="Q271" s="131"/>
      <c r="R271" s="137">
        <f>$R$272+$R$277</f>
        <v>0</v>
      </c>
      <c r="S271" s="131"/>
      <c r="T271" s="138">
        <f>$T$272+$T$277</f>
        <v>0</v>
      </c>
      <c r="AR271" s="139" t="s">
        <v>152</v>
      </c>
      <c r="AT271" s="139" t="s">
        <v>71</v>
      </c>
      <c r="AU271" s="139" t="s">
        <v>72</v>
      </c>
      <c r="AY271" s="139" t="s">
        <v>124</v>
      </c>
      <c r="BK271" s="140">
        <f>$BK$272+$BK$277</f>
        <v>0</v>
      </c>
    </row>
    <row r="272" spans="2:63" s="129" customFormat="1" ht="21" customHeight="1">
      <c r="B272" s="130"/>
      <c r="C272" s="131"/>
      <c r="D272" s="132" t="s">
        <v>71</v>
      </c>
      <c r="E272" s="141" t="s">
        <v>478</v>
      </c>
      <c r="F272" s="141" t="s">
        <v>479</v>
      </c>
      <c r="G272" s="131"/>
      <c r="H272" s="131"/>
      <c r="J272" s="142">
        <f>$BK$272</f>
        <v>0</v>
      </c>
      <c r="K272" s="131"/>
      <c r="L272" s="135"/>
      <c r="M272" s="136"/>
      <c r="N272" s="131"/>
      <c r="O272" s="131"/>
      <c r="P272" s="137">
        <f>SUM($P$273:$P$276)</f>
        <v>0</v>
      </c>
      <c r="Q272" s="131"/>
      <c r="R272" s="137">
        <f>SUM($R$273:$R$276)</f>
        <v>0</v>
      </c>
      <c r="S272" s="131"/>
      <c r="T272" s="138">
        <f>SUM($T$273:$T$276)</f>
        <v>0</v>
      </c>
      <c r="AR272" s="139" t="s">
        <v>152</v>
      </c>
      <c r="AT272" s="139" t="s">
        <v>71</v>
      </c>
      <c r="AU272" s="139" t="s">
        <v>21</v>
      </c>
      <c r="AY272" s="139" t="s">
        <v>124</v>
      </c>
      <c r="BK272" s="140">
        <f>SUM($BK$273:$BK$276)</f>
        <v>0</v>
      </c>
    </row>
    <row r="273" spans="2:65" s="6" customFormat="1" ht="15.75" customHeight="1">
      <c r="B273" s="23"/>
      <c r="C273" s="143" t="s">
        <v>480</v>
      </c>
      <c r="D273" s="143" t="s">
        <v>126</v>
      </c>
      <c r="E273" s="144" t="s">
        <v>481</v>
      </c>
      <c r="F273" s="145" t="s">
        <v>482</v>
      </c>
      <c r="G273" s="146" t="s">
        <v>483</v>
      </c>
      <c r="H273" s="147">
        <v>20000</v>
      </c>
      <c r="I273" s="148"/>
      <c r="J273" s="149">
        <f>ROUND($I$273*$H$273,2)</f>
        <v>0</v>
      </c>
      <c r="K273" s="145" t="s">
        <v>484</v>
      </c>
      <c r="L273" s="43"/>
      <c r="M273" s="150"/>
      <c r="N273" s="151" t="s">
        <v>43</v>
      </c>
      <c r="O273" s="24"/>
      <c r="P273" s="152">
        <f>$O$273*$H$273</f>
        <v>0</v>
      </c>
      <c r="Q273" s="152">
        <v>0</v>
      </c>
      <c r="R273" s="152">
        <f>$Q$273*$H$273</f>
        <v>0</v>
      </c>
      <c r="S273" s="152">
        <v>0</v>
      </c>
      <c r="T273" s="153">
        <f>$S$273*$H$273</f>
        <v>0</v>
      </c>
      <c r="AR273" s="85" t="s">
        <v>485</v>
      </c>
      <c r="AT273" s="85" t="s">
        <v>126</v>
      </c>
      <c r="AU273" s="85" t="s">
        <v>79</v>
      </c>
      <c r="AY273" s="6" t="s">
        <v>124</v>
      </c>
      <c r="BE273" s="154">
        <f>IF($N$273="základní",$J$273,0)</f>
        <v>0</v>
      </c>
      <c r="BF273" s="154">
        <f>IF($N$273="snížená",$J$273,0)</f>
        <v>0</v>
      </c>
      <c r="BG273" s="154">
        <f>IF($N$273="zákl. přenesená",$J$273,0)</f>
        <v>0</v>
      </c>
      <c r="BH273" s="154">
        <f>IF($N$273="sníž. přenesená",$J$273,0)</f>
        <v>0</v>
      </c>
      <c r="BI273" s="154">
        <f>IF($N$273="nulová",$J$273,0)</f>
        <v>0</v>
      </c>
      <c r="BJ273" s="85" t="s">
        <v>21</v>
      </c>
      <c r="BK273" s="154">
        <f>ROUND($I$273*$H$273,2)</f>
        <v>0</v>
      </c>
      <c r="BL273" s="85" t="s">
        <v>485</v>
      </c>
      <c r="BM273" s="85" t="s">
        <v>486</v>
      </c>
    </row>
    <row r="274" spans="2:47" s="6" customFormat="1" ht="16.5" customHeight="1">
      <c r="B274" s="23"/>
      <c r="C274" s="24"/>
      <c r="D274" s="155" t="s">
        <v>133</v>
      </c>
      <c r="E274" s="24"/>
      <c r="F274" s="156" t="s">
        <v>487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133</v>
      </c>
      <c r="AU274" s="6" t="s">
        <v>79</v>
      </c>
    </row>
    <row r="275" spans="2:65" s="6" customFormat="1" ht="15.75" customHeight="1">
      <c r="B275" s="23"/>
      <c r="C275" s="143" t="s">
        <v>488</v>
      </c>
      <c r="D275" s="143" t="s">
        <v>126</v>
      </c>
      <c r="E275" s="144" t="s">
        <v>489</v>
      </c>
      <c r="F275" s="145" t="s">
        <v>490</v>
      </c>
      <c r="G275" s="146" t="s">
        <v>483</v>
      </c>
      <c r="H275" s="147">
        <v>15000</v>
      </c>
      <c r="I275" s="148"/>
      <c r="J275" s="149">
        <f>ROUND($I$275*$H$275,2)</f>
        <v>0</v>
      </c>
      <c r="K275" s="145" t="s">
        <v>484</v>
      </c>
      <c r="L275" s="43"/>
      <c r="M275" s="150"/>
      <c r="N275" s="151" t="s">
        <v>43</v>
      </c>
      <c r="O275" s="24"/>
      <c r="P275" s="152">
        <f>$O$275*$H$275</f>
        <v>0</v>
      </c>
      <c r="Q275" s="152">
        <v>0</v>
      </c>
      <c r="R275" s="152">
        <f>$Q$275*$H$275</f>
        <v>0</v>
      </c>
      <c r="S275" s="152">
        <v>0</v>
      </c>
      <c r="T275" s="153">
        <f>$S$275*$H$275</f>
        <v>0</v>
      </c>
      <c r="AR275" s="85" t="s">
        <v>485</v>
      </c>
      <c r="AT275" s="85" t="s">
        <v>126</v>
      </c>
      <c r="AU275" s="85" t="s">
        <v>79</v>
      </c>
      <c r="AY275" s="6" t="s">
        <v>124</v>
      </c>
      <c r="BE275" s="154">
        <f>IF($N$275="základní",$J$275,0)</f>
        <v>0</v>
      </c>
      <c r="BF275" s="154">
        <f>IF($N$275="snížená",$J$275,0)</f>
        <v>0</v>
      </c>
      <c r="BG275" s="154">
        <f>IF($N$275="zákl. přenesená",$J$275,0)</f>
        <v>0</v>
      </c>
      <c r="BH275" s="154">
        <f>IF($N$275="sníž. přenesená",$J$275,0)</f>
        <v>0</v>
      </c>
      <c r="BI275" s="154">
        <f>IF($N$275="nulová",$J$275,0)</f>
        <v>0</v>
      </c>
      <c r="BJ275" s="85" t="s">
        <v>21</v>
      </c>
      <c r="BK275" s="154">
        <f>ROUND($I$275*$H$275,2)</f>
        <v>0</v>
      </c>
      <c r="BL275" s="85" t="s">
        <v>485</v>
      </c>
      <c r="BM275" s="85" t="s">
        <v>491</v>
      </c>
    </row>
    <row r="276" spans="2:47" s="6" customFormat="1" ht="16.5" customHeight="1">
      <c r="B276" s="23"/>
      <c r="C276" s="24"/>
      <c r="D276" s="155" t="s">
        <v>133</v>
      </c>
      <c r="E276" s="24"/>
      <c r="F276" s="156" t="s">
        <v>492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133</v>
      </c>
      <c r="AU276" s="6" t="s">
        <v>79</v>
      </c>
    </row>
    <row r="277" spans="2:63" s="129" customFormat="1" ht="30.75" customHeight="1">
      <c r="B277" s="130"/>
      <c r="C277" s="131"/>
      <c r="D277" s="132" t="s">
        <v>71</v>
      </c>
      <c r="E277" s="141" t="s">
        <v>493</v>
      </c>
      <c r="F277" s="141" t="s">
        <v>494</v>
      </c>
      <c r="G277" s="131"/>
      <c r="H277" s="131"/>
      <c r="J277" s="142">
        <f>$BK$277</f>
        <v>0</v>
      </c>
      <c r="K277" s="131"/>
      <c r="L277" s="135"/>
      <c r="M277" s="136"/>
      <c r="N277" s="131"/>
      <c r="O277" s="131"/>
      <c r="P277" s="137">
        <f>SUM($P$278:$P$279)</f>
        <v>0</v>
      </c>
      <c r="Q277" s="131"/>
      <c r="R277" s="137">
        <f>SUM($R$278:$R$279)</f>
        <v>0</v>
      </c>
      <c r="S277" s="131"/>
      <c r="T277" s="138">
        <f>SUM($T$278:$T$279)</f>
        <v>0</v>
      </c>
      <c r="AR277" s="139" t="s">
        <v>152</v>
      </c>
      <c r="AT277" s="139" t="s">
        <v>71</v>
      </c>
      <c r="AU277" s="139" t="s">
        <v>21</v>
      </c>
      <c r="AY277" s="139" t="s">
        <v>124</v>
      </c>
      <c r="BK277" s="140">
        <f>SUM($BK$278:$BK$279)</f>
        <v>0</v>
      </c>
    </row>
    <row r="278" spans="2:65" s="6" customFormat="1" ht="15.75" customHeight="1">
      <c r="B278" s="23"/>
      <c r="C278" s="143" t="s">
        <v>495</v>
      </c>
      <c r="D278" s="143" t="s">
        <v>126</v>
      </c>
      <c r="E278" s="144" t="s">
        <v>496</v>
      </c>
      <c r="F278" s="145" t="s">
        <v>494</v>
      </c>
      <c r="G278" s="146" t="s">
        <v>483</v>
      </c>
      <c r="H278" s="147">
        <v>20000</v>
      </c>
      <c r="I278" s="148"/>
      <c r="J278" s="149">
        <f>ROUND($I$278*$H$278,2)</f>
        <v>0</v>
      </c>
      <c r="K278" s="145" t="s">
        <v>484</v>
      </c>
      <c r="L278" s="43"/>
      <c r="M278" s="150"/>
      <c r="N278" s="151" t="s">
        <v>43</v>
      </c>
      <c r="O278" s="24"/>
      <c r="P278" s="152">
        <f>$O$278*$H$278</f>
        <v>0</v>
      </c>
      <c r="Q278" s="152">
        <v>0</v>
      </c>
      <c r="R278" s="152">
        <f>$Q$278*$H$278</f>
        <v>0</v>
      </c>
      <c r="S278" s="152">
        <v>0</v>
      </c>
      <c r="T278" s="153">
        <f>$S$278*$H$278</f>
        <v>0</v>
      </c>
      <c r="AR278" s="85" t="s">
        <v>485</v>
      </c>
      <c r="AT278" s="85" t="s">
        <v>126</v>
      </c>
      <c r="AU278" s="85" t="s">
        <v>79</v>
      </c>
      <c r="AY278" s="6" t="s">
        <v>124</v>
      </c>
      <c r="BE278" s="154">
        <f>IF($N$278="základní",$J$278,0)</f>
        <v>0</v>
      </c>
      <c r="BF278" s="154">
        <f>IF($N$278="snížená",$J$278,0)</f>
        <v>0</v>
      </c>
      <c r="BG278" s="154">
        <f>IF($N$278="zákl. přenesená",$J$278,0)</f>
        <v>0</v>
      </c>
      <c r="BH278" s="154">
        <f>IF($N$278="sníž. přenesená",$J$278,0)</f>
        <v>0</v>
      </c>
      <c r="BI278" s="154">
        <f>IF($N$278="nulová",$J$278,0)</f>
        <v>0</v>
      </c>
      <c r="BJ278" s="85" t="s">
        <v>21</v>
      </c>
      <c r="BK278" s="154">
        <f>ROUND($I$278*$H$278,2)</f>
        <v>0</v>
      </c>
      <c r="BL278" s="85" t="s">
        <v>485</v>
      </c>
      <c r="BM278" s="85" t="s">
        <v>497</v>
      </c>
    </row>
    <row r="279" spans="2:47" s="6" customFormat="1" ht="16.5" customHeight="1">
      <c r="B279" s="23"/>
      <c r="C279" s="24"/>
      <c r="D279" s="155" t="s">
        <v>133</v>
      </c>
      <c r="E279" s="24"/>
      <c r="F279" s="156" t="s">
        <v>498</v>
      </c>
      <c r="G279" s="24"/>
      <c r="H279" s="24"/>
      <c r="J279" s="24"/>
      <c r="K279" s="24"/>
      <c r="L279" s="43"/>
      <c r="M279" s="188"/>
      <c r="N279" s="189"/>
      <c r="O279" s="189"/>
      <c r="P279" s="189"/>
      <c r="Q279" s="189"/>
      <c r="R279" s="189"/>
      <c r="S279" s="189"/>
      <c r="T279" s="190"/>
      <c r="AT279" s="6" t="s">
        <v>133</v>
      </c>
      <c r="AU279" s="6" t="s">
        <v>79</v>
      </c>
    </row>
    <row r="280" spans="2:12" s="6" customFormat="1" ht="7.5" customHeight="1">
      <c r="B280" s="38"/>
      <c r="C280" s="39"/>
      <c r="D280" s="39"/>
      <c r="E280" s="39"/>
      <c r="F280" s="39"/>
      <c r="G280" s="39"/>
      <c r="H280" s="39"/>
      <c r="I280" s="98"/>
      <c r="J280" s="39"/>
      <c r="K280" s="39"/>
      <c r="L280" s="43"/>
    </row>
    <row r="281" s="2" customFormat="1" ht="14.25" customHeight="1"/>
  </sheetData>
  <sheetProtection password="CC35" sheet="1" objects="1" scenarios="1" formatColumns="0" formatRows="0" sort="0" autoFilter="0"/>
  <autoFilter ref="C93:K93"/>
  <mergeCells count="9">
    <mergeCell ref="L2:V2"/>
    <mergeCell ref="E47:H47"/>
    <mergeCell ref="E84:H84"/>
    <mergeCell ref="E86:H86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0" customWidth="1"/>
    <col min="2" max="2" width="1.66796875" style="240" customWidth="1"/>
    <col min="3" max="4" width="5" style="240" customWidth="1"/>
    <col min="5" max="5" width="11.66015625" style="240" customWidth="1"/>
    <col min="6" max="6" width="9.16015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796875" style="240" customWidth="1"/>
    <col min="12" max="16384" width="9.33203125" style="24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7" customFormat="1" ht="45" customHeight="1">
      <c r="B3" s="244"/>
      <c r="C3" s="245" t="s">
        <v>506</v>
      </c>
      <c r="D3" s="245"/>
      <c r="E3" s="245"/>
      <c r="F3" s="245"/>
      <c r="G3" s="245"/>
      <c r="H3" s="245"/>
      <c r="I3" s="245"/>
      <c r="J3" s="245"/>
      <c r="K3" s="246"/>
    </row>
    <row r="4" spans="2:11" ht="25.5" customHeight="1">
      <c r="B4" s="248"/>
      <c r="C4" s="249" t="s">
        <v>507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508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509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0"/>
    </row>
    <row r="9" spans="2:11" ht="15" customHeight="1">
      <c r="B9" s="253"/>
      <c r="C9" s="252" t="s">
        <v>664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4"/>
      <c r="D10" s="252" t="s">
        <v>665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5"/>
      <c r="D11" s="252" t="s">
        <v>510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0"/>
    </row>
    <row r="13" spans="2:11" ht="15" customHeight="1">
      <c r="B13" s="253"/>
      <c r="C13" s="255"/>
      <c r="D13" s="252" t="s">
        <v>666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5"/>
      <c r="D14" s="252" t="s">
        <v>511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5"/>
      <c r="D15" s="252" t="s">
        <v>512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5"/>
      <c r="D16" s="255"/>
      <c r="E16" s="256" t="s">
        <v>77</v>
      </c>
      <c r="F16" s="252" t="s">
        <v>513</v>
      </c>
      <c r="G16" s="252"/>
      <c r="H16" s="252"/>
      <c r="I16" s="252"/>
      <c r="J16" s="252"/>
      <c r="K16" s="250"/>
    </row>
    <row r="17" spans="2:11" ht="15" customHeight="1">
      <c r="B17" s="253"/>
      <c r="C17" s="255"/>
      <c r="D17" s="255"/>
      <c r="E17" s="256" t="s">
        <v>514</v>
      </c>
      <c r="F17" s="252" t="s">
        <v>515</v>
      </c>
      <c r="G17" s="252"/>
      <c r="H17" s="252"/>
      <c r="I17" s="252"/>
      <c r="J17" s="252"/>
      <c r="K17" s="250"/>
    </row>
    <row r="18" spans="2:11" ht="15" customHeight="1">
      <c r="B18" s="253"/>
      <c r="C18" s="255"/>
      <c r="D18" s="255"/>
      <c r="E18" s="256" t="s">
        <v>516</v>
      </c>
      <c r="F18" s="252" t="s">
        <v>517</v>
      </c>
      <c r="G18" s="252"/>
      <c r="H18" s="252"/>
      <c r="I18" s="252"/>
      <c r="J18" s="252"/>
      <c r="K18" s="250"/>
    </row>
    <row r="19" spans="2:11" ht="15" customHeight="1">
      <c r="B19" s="253"/>
      <c r="C19" s="255"/>
      <c r="D19" s="255"/>
      <c r="E19" s="256" t="s">
        <v>518</v>
      </c>
      <c r="F19" s="252" t="s">
        <v>519</v>
      </c>
      <c r="G19" s="252"/>
      <c r="H19" s="252"/>
      <c r="I19" s="252"/>
      <c r="J19" s="252"/>
      <c r="K19" s="250"/>
    </row>
    <row r="20" spans="2:11" ht="15" customHeight="1">
      <c r="B20" s="253"/>
      <c r="C20" s="255"/>
      <c r="D20" s="255"/>
      <c r="E20" s="256" t="s">
        <v>520</v>
      </c>
      <c r="F20" s="252" t="s">
        <v>521</v>
      </c>
      <c r="G20" s="252"/>
      <c r="H20" s="252"/>
      <c r="I20" s="252"/>
      <c r="J20" s="252"/>
      <c r="K20" s="250"/>
    </row>
    <row r="21" spans="2:11" ht="15" customHeight="1">
      <c r="B21" s="253"/>
      <c r="C21" s="255"/>
      <c r="D21" s="255"/>
      <c r="E21" s="256" t="s">
        <v>522</v>
      </c>
      <c r="F21" s="252" t="s">
        <v>523</v>
      </c>
      <c r="G21" s="252"/>
      <c r="H21" s="252"/>
      <c r="I21" s="252"/>
      <c r="J21" s="252"/>
      <c r="K21" s="250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0"/>
    </row>
    <row r="23" spans="2:11" ht="15" customHeight="1">
      <c r="B23" s="253"/>
      <c r="C23" s="252" t="s">
        <v>667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524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4"/>
      <c r="D25" s="252" t="s">
        <v>668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5"/>
      <c r="D26" s="252" t="s">
        <v>525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0"/>
    </row>
    <row r="28" spans="2:11" ht="15" customHeight="1">
      <c r="B28" s="253"/>
      <c r="C28" s="255"/>
      <c r="D28" s="252" t="s">
        <v>669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5"/>
      <c r="D29" s="252" t="s">
        <v>526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0"/>
    </row>
    <row r="31" spans="2:11" ht="15" customHeight="1">
      <c r="B31" s="253"/>
      <c r="C31" s="255"/>
      <c r="D31" s="252" t="s">
        <v>670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5"/>
      <c r="D32" s="252" t="s">
        <v>527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5"/>
      <c r="D33" s="252" t="s">
        <v>528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5"/>
      <c r="D34" s="254"/>
      <c r="E34" s="257" t="s">
        <v>108</v>
      </c>
      <c r="F34" s="254"/>
      <c r="G34" s="252" t="s">
        <v>529</v>
      </c>
      <c r="H34" s="252"/>
      <c r="I34" s="252"/>
      <c r="J34" s="252"/>
      <c r="K34" s="250"/>
    </row>
    <row r="35" spans="2:11" ht="30.75" customHeight="1">
      <c r="B35" s="253"/>
      <c r="C35" s="255"/>
      <c r="D35" s="254"/>
      <c r="E35" s="257" t="s">
        <v>530</v>
      </c>
      <c r="F35" s="254"/>
      <c r="G35" s="252" t="s">
        <v>531</v>
      </c>
      <c r="H35" s="252"/>
      <c r="I35" s="252"/>
      <c r="J35" s="252"/>
      <c r="K35" s="250"/>
    </row>
    <row r="36" spans="2:11" ht="15" customHeight="1">
      <c r="B36" s="253"/>
      <c r="C36" s="255"/>
      <c r="D36" s="254"/>
      <c r="E36" s="257" t="s">
        <v>53</v>
      </c>
      <c r="F36" s="254"/>
      <c r="G36" s="252" t="s">
        <v>532</v>
      </c>
      <c r="H36" s="252"/>
      <c r="I36" s="252"/>
      <c r="J36" s="252"/>
      <c r="K36" s="250"/>
    </row>
    <row r="37" spans="2:11" ht="15" customHeight="1">
      <c r="B37" s="253"/>
      <c r="C37" s="255"/>
      <c r="D37" s="254"/>
      <c r="E37" s="257" t="s">
        <v>109</v>
      </c>
      <c r="F37" s="254"/>
      <c r="G37" s="252" t="s">
        <v>533</v>
      </c>
      <c r="H37" s="252"/>
      <c r="I37" s="252"/>
      <c r="J37" s="252"/>
      <c r="K37" s="250"/>
    </row>
    <row r="38" spans="2:11" ht="15" customHeight="1">
      <c r="B38" s="253"/>
      <c r="C38" s="255"/>
      <c r="D38" s="254"/>
      <c r="E38" s="257" t="s">
        <v>110</v>
      </c>
      <c r="F38" s="254"/>
      <c r="G38" s="252" t="s">
        <v>534</v>
      </c>
      <c r="H38" s="252"/>
      <c r="I38" s="252"/>
      <c r="J38" s="252"/>
      <c r="K38" s="250"/>
    </row>
    <row r="39" spans="2:11" ht="15" customHeight="1">
      <c r="B39" s="253"/>
      <c r="C39" s="255"/>
      <c r="D39" s="254"/>
      <c r="E39" s="257" t="s">
        <v>111</v>
      </c>
      <c r="F39" s="254"/>
      <c r="G39" s="252" t="s">
        <v>535</v>
      </c>
      <c r="H39" s="252"/>
      <c r="I39" s="252"/>
      <c r="J39" s="252"/>
      <c r="K39" s="250"/>
    </row>
    <row r="40" spans="2:11" ht="15" customHeight="1">
      <c r="B40" s="253"/>
      <c r="C40" s="255"/>
      <c r="D40" s="254"/>
      <c r="E40" s="257" t="s">
        <v>536</v>
      </c>
      <c r="F40" s="254"/>
      <c r="G40" s="252" t="s">
        <v>537</v>
      </c>
      <c r="H40" s="252"/>
      <c r="I40" s="252"/>
      <c r="J40" s="252"/>
      <c r="K40" s="250"/>
    </row>
    <row r="41" spans="2:11" ht="15" customHeight="1">
      <c r="B41" s="253"/>
      <c r="C41" s="255"/>
      <c r="D41" s="254"/>
      <c r="E41" s="257"/>
      <c r="F41" s="254"/>
      <c r="G41" s="252" t="s">
        <v>538</v>
      </c>
      <c r="H41" s="252"/>
      <c r="I41" s="252"/>
      <c r="J41" s="252"/>
      <c r="K41" s="250"/>
    </row>
    <row r="42" spans="2:11" ht="15" customHeight="1">
      <c r="B42" s="253"/>
      <c r="C42" s="255"/>
      <c r="D42" s="254"/>
      <c r="E42" s="257" t="s">
        <v>539</v>
      </c>
      <c r="F42" s="254"/>
      <c r="G42" s="252" t="s">
        <v>540</v>
      </c>
      <c r="H42" s="252"/>
      <c r="I42" s="252"/>
      <c r="J42" s="252"/>
      <c r="K42" s="250"/>
    </row>
    <row r="43" spans="2:11" ht="15" customHeight="1">
      <c r="B43" s="253"/>
      <c r="C43" s="255"/>
      <c r="D43" s="254"/>
      <c r="E43" s="257" t="s">
        <v>114</v>
      </c>
      <c r="F43" s="254"/>
      <c r="G43" s="252" t="s">
        <v>541</v>
      </c>
      <c r="H43" s="252"/>
      <c r="I43" s="252"/>
      <c r="J43" s="252"/>
      <c r="K43" s="250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0"/>
    </row>
    <row r="45" spans="2:11" ht="15" customHeight="1">
      <c r="B45" s="253"/>
      <c r="C45" s="255"/>
      <c r="D45" s="252" t="s">
        <v>542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5"/>
      <c r="D46" s="255"/>
      <c r="E46" s="252" t="s">
        <v>543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5"/>
      <c r="D47" s="255"/>
      <c r="E47" s="252" t="s">
        <v>544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5"/>
      <c r="D48" s="255"/>
      <c r="E48" s="252" t="s">
        <v>545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5"/>
      <c r="D49" s="252" t="s">
        <v>546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547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548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549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4"/>
      <c r="D54" s="254"/>
      <c r="E54" s="254"/>
      <c r="F54" s="254"/>
      <c r="G54" s="254"/>
      <c r="H54" s="254"/>
      <c r="I54" s="254"/>
      <c r="J54" s="254"/>
      <c r="K54" s="250"/>
    </row>
    <row r="55" spans="2:11" ht="15" customHeight="1">
      <c r="B55" s="248"/>
      <c r="C55" s="252" t="s">
        <v>550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5"/>
      <c r="D56" s="252" t="s">
        <v>551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5"/>
      <c r="D57" s="252" t="s">
        <v>552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5"/>
      <c r="D58" s="252" t="s">
        <v>553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5"/>
      <c r="D59" s="252" t="s">
        <v>554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5"/>
      <c r="D60" s="258" t="s">
        <v>555</v>
      </c>
      <c r="E60" s="258"/>
      <c r="F60" s="258"/>
      <c r="G60" s="258"/>
      <c r="H60" s="258"/>
      <c r="I60" s="258"/>
      <c r="J60" s="258"/>
      <c r="K60" s="250"/>
    </row>
    <row r="61" spans="2:11" ht="15" customHeight="1">
      <c r="B61" s="248"/>
      <c r="C61" s="255"/>
      <c r="D61" s="252" t="s">
        <v>556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5"/>
      <c r="D62" s="255"/>
      <c r="E62" s="259"/>
      <c r="F62" s="255"/>
      <c r="G62" s="255"/>
      <c r="H62" s="255"/>
      <c r="I62" s="255"/>
      <c r="J62" s="255"/>
      <c r="K62" s="250"/>
    </row>
    <row r="63" spans="2:11" ht="15" customHeight="1">
      <c r="B63" s="248"/>
      <c r="C63" s="255"/>
      <c r="D63" s="252" t="s">
        <v>557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5"/>
      <c r="D64" s="258" t="s">
        <v>558</v>
      </c>
      <c r="E64" s="258"/>
      <c r="F64" s="258"/>
      <c r="G64" s="258"/>
      <c r="H64" s="258"/>
      <c r="I64" s="258"/>
      <c r="J64" s="258"/>
      <c r="K64" s="250"/>
    </row>
    <row r="65" spans="2:11" ht="15" customHeight="1">
      <c r="B65" s="248"/>
      <c r="C65" s="255"/>
      <c r="D65" s="252" t="s">
        <v>559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5"/>
      <c r="D66" s="252" t="s">
        <v>560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5"/>
      <c r="D67" s="252" t="s">
        <v>561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5"/>
      <c r="D68" s="252" t="s">
        <v>562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505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563</v>
      </c>
      <c r="D74" s="271"/>
      <c r="E74" s="271"/>
      <c r="F74" s="271" t="s">
        <v>564</v>
      </c>
      <c r="G74" s="272"/>
      <c r="H74" s="271" t="s">
        <v>109</v>
      </c>
      <c r="I74" s="271" t="s">
        <v>57</v>
      </c>
      <c r="J74" s="271" t="s">
        <v>565</v>
      </c>
      <c r="K74" s="270"/>
    </row>
    <row r="75" spans="2:11" ht="17.25" customHeight="1">
      <c r="B75" s="268"/>
      <c r="C75" s="273" t="s">
        <v>566</v>
      </c>
      <c r="D75" s="273"/>
      <c r="E75" s="273"/>
      <c r="F75" s="274" t="s">
        <v>567</v>
      </c>
      <c r="G75" s="275"/>
      <c r="H75" s="273"/>
      <c r="I75" s="273"/>
      <c r="J75" s="273" t="s">
        <v>568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53</v>
      </c>
      <c r="D77" s="276"/>
      <c r="E77" s="276"/>
      <c r="F77" s="278" t="s">
        <v>569</v>
      </c>
      <c r="G77" s="277"/>
      <c r="H77" s="257" t="s">
        <v>570</v>
      </c>
      <c r="I77" s="257" t="s">
        <v>571</v>
      </c>
      <c r="J77" s="257">
        <v>20</v>
      </c>
      <c r="K77" s="270"/>
    </row>
    <row r="78" spans="2:11" ht="15" customHeight="1">
      <c r="B78" s="268"/>
      <c r="C78" s="257" t="s">
        <v>572</v>
      </c>
      <c r="D78" s="257"/>
      <c r="E78" s="257"/>
      <c r="F78" s="278" t="s">
        <v>569</v>
      </c>
      <c r="G78" s="277"/>
      <c r="H78" s="257" t="s">
        <v>573</v>
      </c>
      <c r="I78" s="257" t="s">
        <v>571</v>
      </c>
      <c r="J78" s="257">
        <v>120</v>
      </c>
      <c r="K78" s="270"/>
    </row>
    <row r="79" spans="2:11" ht="15" customHeight="1">
      <c r="B79" s="279"/>
      <c r="C79" s="257" t="s">
        <v>574</v>
      </c>
      <c r="D79" s="257"/>
      <c r="E79" s="257"/>
      <c r="F79" s="278" t="s">
        <v>575</v>
      </c>
      <c r="G79" s="277"/>
      <c r="H79" s="257" t="s">
        <v>576</v>
      </c>
      <c r="I79" s="257" t="s">
        <v>571</v>
      </c>
      <c r="J79" s="257">
        <v>50</v>
      </c>
      <c r="K79" s="270"/>
    </row>
    <row r="80" spans="2:11" ht="15" customHeight="1">
      <c r="B80" s="279"/>
      <c r="C80" s="257" t="s">
        <v>577</v>
      </c>
      <c r="D80" s="257"/>
      <c r="E80" s="257"/>
      <c r="F80" s="278" t="s">
        <v>569</v>
      </c>
      <c r="G80" s="277"/>
      <c r="H80" s="257" t="s">
        <v>578</v>
      </c>
      <c r="I80" s="257" t="s">
        <v>579</v>
      </c>
      <c r="J80" s="257"/>
      <c r="K80" s="270"/>
    </row>
    <row r="81" spans="2:11" ht="15" customHeight="1">
      <c r="B81" s="279"/>
      <c r="C81" s="280" t="s">
        <v>580</v>
      </c>
      <c r="D81" s="280"/>
      <c r="E81" s="280"/>
      <c r="F81" s="281" t="s">
        <v>575</v>
      </c>
      <c r="G81" s="280"/>
      <c r="H81" s="280" t="s">
        <v>581</v>
      </c>
      <c r="I81" s="280" t="s">
        <v>571</v>
      </c>
      <c r="J81" s="280">
        <v>15</v>
      </c>
      <c r="K81" s="270"/>
    </row>
    <row r="82" spans="2:11" ht="15" customHeight="1">
      <c r="B82" s="279"/>
      <c r="C82" s="280" t="s">
        <v>582</v>
      </c>
      <c r="D82" s="280"/>
      <c r="E82" s="280"/>
      <c r="F82" s="281" t="s">
        <v>575</v>
      </c>
      <c r="G82" s="280"/>
      <c r="H82" s="280" t="s">
        <v>583</v>
      </c>
      <c r="I82" s="280" t="s">
        <v>571</v>
      </c>
      <c r="J82" s="280">
        <v>15</v>
      </c>
      <c r="K82" s="270"/>
    </row>
    <row r="83" spans="2:11" ht="15" customHeight="1">
      <c r="B83" s="279"/>
      <c r="C83" s="280" t="s">
        <v>584</v>
      </c>
      <c r="D83" s="280"/>
      <c r="E83" s="280"/>
      <c r="F83" s="281" t="s">
        <v>575</v>
      </c>
      <c r="G83" s="280"/>
      <c r="H83" s="280" t="s">
        <v>585</v>
      </c>
      <c r="I83" s="280" t="s">
        <v>571</v>
      </c>
      <c r="J83" s="280">
        <v>20</v>
      </c>
      <c r="K83" s="270"/>
    </row>
    <row r="84" spans="2:11" ht="15" customHeight="1">
      <c r="B84" s="279"/>
      <c r="C84" s="280" t="s">
        <v>586</v>
      </c>
      <c r="D84" s="280"/>
      <c r="E84" s="280"/>
      <c r="F84" s="281" t="s">
        <v>575</v>
      </c>
      <c r="G84" s="280"/>
      <c r="H84" s="280" t="s">
        <v>587</v>
      </c>
      <c r="I84" s="280" t="s">
        <v>571</v>
      </c>
      <c r="J84" s="280">
        <v>20</v>
      </c>
      <c r="K84" s="270"/>
    </row>
    <row r="85" spans="2:11" ht="15" customHeight="1">
      <c r="B85" s="279"/>
      <c r="C85" s="257" t="s">
        <v>588</v>
      </c>
      <c r="D85" s="257"/>
      <c r="E85" s="257"/>
      <c r="F85" s="278" t="s">
        <v>575</v>
      </c>
      <c r="G85" s="277"/>
      <c r="H85" s="257" t="s">
        <v>589</v>
      </c>
      <c r="I85" s="257" t="s">
        <v>571</v>
      </c>
      <c r="J85" s="257">
        <v>50</v>
      </c>
      <c r="K85" s="270"/>
    </row>
    <row r="86" spans="2:11" ht="15" customHeight="1">
      <c r="B86" s="279"/>
      <c r="C86" s="257" t="s">
        <v>590</v>
      </c>
      <c r="D86" s="257"/>
      <c r="E86" s="257"/>
      <c r="F86" s="278" t="s">
        <v>575</v>
      </c>
      <c r="G86" s="277"/>
      <c r="H86" s="257" t="s">
        <v>591</v>
      </c>
      <c r="I86" s="257" t="s">
        <v>571</v>
      </c>
      <c r="J86" s="257">
        <v>20</v>
      </c>
      <c r="K86" s="270"/>
    </row>
    <row r="87" spans="2:11" ht="15" customHeight="1">
      <c r="B87" s="279"/>
      <c r="C87" s="257" t="s">
        <v>592</v>
      </c>
      <c r="D87" s="257"/>
      <c r="E87" s="257"/>
      <c r="F87" s="278" t="s">
        <v>575</v>
      </c>
      <c r="G87" s="277"/>
      <c r="H87" s="257" t="s">
        <v>593</v>
      </c>
      <c r="I87" s="257" t="s">
        <v>571</v>
      </c>
      <c r="J87" s="257">
        <v>20</v>
      </c>
      <c r="K87" s="270"/>
    </row>
    <row r="88" spans="2:11" ht="15" customHeight="1">
      <c r="B88" s="279"/>
      <c r="C88" s="257" t="s">
        <v>594</v>
      </c>
      <c r="D88" s="257"/>
      <c r="E88" s="257"/>
      <c r="F88" s="278" t="s">
        <v>575</v>
      </c>
      <c r="G88" s="277"/>
      <c r="H88" s="257" t="s">
        <v>595</v>
      </c>
      <c r="I88" s="257" t="s">
        <v>571</v>
      </c>
      <c r="J88" s="257">
        <v>50</v>
      </c>
      <c r="K88" s="270"/>
    </row>
    <row r="89" spans="2:11" ht="15" customHeight="1">
      <c r="B89" s="279"/>
      <c r="C89" s="257" t="s">
        <v>596</v>
      </c>
      <c r="D89" s="257"/>
      <c r="E89" s="257"/>
      <c r="F89" s="278" t="s">
        <v>575</v>
      </c>
      <c r="G89" s="277"/>
      <c r="H89" s="257" t="s">
        <v>596</v>
      </c>
      <c r="I89" s="257" t="s">
        <v>571</v>
      </c>
      <c r="J89" s="257">
        <v>50</v>
      </c>
      <c r="K89" s="270"/>
    </row>
    <row r="90" spans="2:11" ht="15" customHeight="1">
      <c r="B90" s="279"/>
      <c r="C90" s="257" t="s">
        <v>115</v>
      </c>
      <c r="D90" s="257"/>
      <c r="E90" s="257"/>
      <c r="F90" s="278" t="s">
        <v>575</v>
      </c>
      <c r="G90" s="277"/>
      <c r="H90" s="257" t="s">
        <v>597</v>
      </c>
      <c r="I90" s="257" t="s">
        <v>571</v>
      </c>
      <c r="J90" s="257">
        <v>255</v>
      </c>
      <c r="K90" s="270"/>
    </row>
    <row r="91" spans="2:11" ht="15" customHeight="1">
      <c r="B91" s="279"/>
      <c r="C91" s="257" t="s">
        <v>598</v>
      </c>
      <c r="D91" s="257"/>
      <c r="E91" s="257"/>
      <c r="F91" s="278" t="s">
        <v>569</v>
      </c>
      <c r="G91" s="277"/>
      <c r="H91" s="257" t="s">
        <v>599</v>
      </c>
      <c r="I91" s="257" t="s">
        <v>600</v>
      </c>
      <c r="J91" s="257"/>
      <c r="K91" s="270"/>
    </row>
    <row r="92" spans="2:11" ht="15" customHeight="1">
      <c r="B92" s="279"/>
      <c r="C92" s="257" t="s">
        <v>601</v>
      </c>
      <c r="D92" s="257"/>
      <c r="E92" s="257"/>
      <c r="F92" s="278" t="s">
        <v>569</v>
      </c>
      <c r="G92" s="277"/>
      <c r="H92" s="257" t="s">
        <v>602</v>
      </c>
      <c r="I92" s="257" t="s">
        <v>603</v>
      </c>
      <c r="J92" s="257"/>
      <c r="K92" s="270"/>
    </row>
    <row r="93" spans="2:11" ht="15" customHeight="1">
      <c r="B93" s="279"/>
      <c r="C93" s="257" t="s">
        <v>604</v>
      </c>
      <c r="D93" s="257"/>
      <c r="E93" s="257"/>
      <c r="F93" s="278" t="s">
        <v>569</v>
      </c>
      <c r="G93" s="277"/>
      <c r="H93" s="257" t="s">
        <v>604</v>
      </c>
      <c r="I93" s="257" t="s">
        <v>603</v>
      </c>
      <c r="J93" s="257"/>
      <c r="K93" s="270"/>
    </row>
    <row r="94" spans="2:11" ht="15" customHeight="1">
      <c r="B94" s="279"/>
      <c r="C94" s="257" t="s">
        <v>38</v>
      </c>
      <c r="D94" s="257"/>
      <c r="E94" s="257"/>
      <c r="F94" s="278" t="s">
        <v>569</v>
      </c>
      <c r="G94" s="277"/>
      <c r="H94" s="257" t="s">
        <v>605</v>
      </c>
      <c r="I94" s="257" t="s">
        <v>603</v>
      </c>
      <c r="J94" s="257"/>
      <c r="K94" s="270"/>
    </row>
    <row r="95" spans="2:11" ht="15" customHeight="1">
      <c r="B95" s="279"/>
      <c r="C95" s="257" t="s">
        <v>48</v>
      </c>
      <c r="D95" s="257"/>
      <c r="E95" s="257"/>
      <c r="F95" s="278" t="s">
        <v>569</v>
      </c>
      <c r="G95" s="277"/>
      <c r="H95" s="257" t="s">
        <v>606</v>
      </c>
      <c r="I95" s="257" t="s">
        <v>603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607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563</v>
      </c>
      <c r="D101" s="271"/>
      <c r="E101" s="271"/>
      <c r="F101" s="271" t="s">
        <v>564</v>
      </c>
      <c r="G101" s="272"/>
      <c r="H101" s="271" t="s">
        <v>109</v>
      </c>
      <c r="I101" s="271" t="s">
        <v>57</v>
      </c>
      <c r="J101" s="271" t="s">
        <v>565</v>
      </c>
      <c r="K101" s="270"/>
    </row>
    <row r="102" spans="2:11" ht="17.25" customHeight="1">
      <c r="B102" s="268"/>
      <c r="C102" s="273" t="s">
        <v>566</v>
      </c>
      <c r="D102" s="273"/>
      <c r="E102" s="273"/>
      <c r="F102" s="274" t="s">
        <v>567</v>
      </c>
      <c r="G102" s="275"/>
      <c r="H102" s="273"/>
      <c r="I102" s="273"/>
      <c r="J102" s="273" t="s">
        <v>568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53</v>
      </c>
      <c r="D104" s="276"/>
      <c r="E104" s="276"/>
      <c r="F104" s="278" t="s">
        <v>569</v>
      </c>
      <c r="G104" s="287"/>
      <c r="H104" s="257" t="s">
        <v>608</v>
      </c>
      <c r="I104" s="257" t="s">
        <v>571</v>
      </c>
      <c r="J104" s="257">
        <v>20</v>
      </c>
      <c r="K104" s="270"/>
    </row>
    <row r="105" spans="2:11" ht="15" customHeight="1">
      <c r="B105" s="268"/>
      <c r="C105" s="257" t="s">
        <v>572</v>
      </c>
      <c r="D105" s="257"/>
      <c r="E105" s="257"/>
      <c r="F105" s="278" t="s">
        <v>569</v>
      </c>
      <c r="G105" s="257"/>
      <c r="H105" s="257" t="s">
        <v>608</v>
      </c>
      <c r="I105" s="257" t="s">
        <v>571</v>
      </c>
      <c r="J105" s="257">
        <v>120</v>
      </c>
      <c r="K105" s="270"/>
    </row>
    <row r="106" spans="2:11" ht="15" customHeight="1">
      <c r="B106" s="279"/>
      <c r="C106" s="257" t="s">
        <v>574</v>
      </c>
      <c r="D106" s="257"/>
      <c r="E106" s="257"/>
      <c r="F106" s="278" t="s">
        <v>575</v>
      </c>
      <c r="G106" s="257"/>
      <c r="H106" s="257" t="s">
        <v>608</v>
      </c>
      <c r="I106" s="257" t="s">
        <v>571</v>
      </c>
      <c r="J106" s="257">
        <v>50</v>
      </c>
      <c r="K106" s="270"/>
    </row>
    <row r="107" spans="2:11" ht="15" customHeight="1">
      <c r="B107" s="279"/>
      <c r="C107" s="257" t="s">
        <v>577</v>
      </c>
      <c r="D107" s="257"/>
      <c r="E107" s="257"/>
      <c r="F107" s="278" t="s">
        <v>569</v>
      </c>
      <c r="G107" s="257"/>
      <c r="H107" s="257" t="s">
        <v>608</v>
      </c>
      <c r="I107" s="257" t="s">
        <v>579</v>
      </c>
      <c r="J107" s="257"/>
      <c r="K107" s="270"/>
    </row>
    <row r="108" spans="2:11" ht="15" customHeight="1">
      <c r="B108" s="279"/>
      <c r="C108" s="257" t="s">
        <v>588</v>
      </c>
      <c r="D108" s="257"/>
      <c r="E108" s="257"/>
      <c r="F108" s="278" t="s">
        <v>575</v>
      </c>
      <c r="G108" s="257"/>
      <c r="H108" s="257" t="s">
        <v>608</v>
      </c>
      <c r="I108" s="257" t="s">
        <v>571</v>
      </c>
      <c r="J108" s="257">
        <v>50</v>
      </c>
      <c r="K108" s="270"/>
    </row>
    <row r="109" spans="2:11" ht="15" customHeight="1">
      <c r="B109" s="279"/>
      <c r="C109" s="257" t="s">
        <v>596</v>
      </c>
      <c r="D109" s="257"/>
      <c r="E109" s="257"/>
      <c r="F109" s="278" t="s">
        <v>575</v>
      </c>
      <c r="G109" s="257"/>
      <c r="H109" s="257" t="s">
        <v>608</v>
      </c>
      <c r="I109" s="257" t="s">
        <v>571</v>
      </c>
      <c r="J109" s="257">
        <v>50</v>
      </c>
      <c r="K109" s="270"/>
    </row>
    <row r="110" spans="2:11" ht="15" customHeight="1">
      <c r="B110" s="279"/>
      <c r="C110" s="257" t="s">
        <v>594</v>
      </c>
      <c r="D110" s="257"/>
      <c r="E110" s="257"/>
      <c r="F110" s="278" t="s">
        <v>575</v>
      </c>
      <c r="G110" s="257"/>
      <c r="H110" s="257" t="s">
        <v>608</v>
      </c>
      <c r="I110" s="257" t="s">
        <v>571</v>
      </c>
      <c r="J110" s="257">
        <v>50</v>
      </c>
      <c r="K110" s="270"/>
    </row>
    <row r="111" spans="2:11" ht="15" customHeight="1">
      <c r="B111" s="279"/>
      <c r="C111" s="257" t="s">
        <v>53</v>
      </c>
      <c r="D111" s="257"/>
      <c r="E111" s="257"/>
      <c r="F111" s="278" t="s">
        <v>569</v>
      </c>
      <c r="G111" s="257"/>
      <c r="H111" s="257" t="s">
        <v>609</v>
      </c>
      <c r="I111" s="257" t="s">
        <v>571</v>
      </c>
      <c r="J111" s="257">
        <v>20</v>
      </c>
      <c r="K111" s="270"/>
    </row>
    <row r="112" spans="2:11" ht="15" customHeight="1">
      <c r="B112" s="279"/>
      <c r="C112" s="257" t="s">
        <v>610</v>
      </c>
      <c r="D112" s="257"/>
      <c r="E112" s="257"/>
      <c r="F112" s="278" t="s">
        <v>569</v>
      </c>
      <c r="G112" s="257"/>
      <c r="H112" s="257" t="s">
        <v>611</v>
      </c>
      <c r="I112" s="257" t="s">
        <v>571</v>
      </c>
      <c r="J112" s="257">
        <v>120</v>
      </c>
      <c r="K112" s="270"/>
    </row>
    <row r="113" spans="2:11" ht="15" customHeight="1">
      <c r="B113" s="279"/>
      <c r="C113" s="257" t="s">
        <v>38</v>
      </c>
      <c r="D113" s="257"/>
      <c r="E113" s="257"/>
      <c r="F113" s="278" t="s">
        <v>569</v>
      </c>
      <c r="G113" s="257"/>
      <c r="H113" s="257" t="s">
        <v>612</v>
      </c>
      <c r="I113" s="257" t="s">
        <v>603</v>
      </c>
      <c r="J113" s="257"/>
      <c r="K113" s="270"/>
    </row>
    <row r="114" spans="2:11" ht="15" customHeight="1">
      <c r="B114" s="279"/>
      <c r="C114" s="257" t="s">
        <v>48</v>
      </c>
      <c r="D114" s="257"/>
      <c r="E114" s="257"/>
      <c r="F114" s="278" t="s">
        <v>569</v>
      </c>
      <c r="G114" s="257"/>
      <c r="H114" s="257" t="s">
        <v>613</v>
      </c>
      <c r="I114" s="257" t="s">
        <v>603</v>
      </c>
      <c r="J114" s="257"/>
      <c r="K114" s="270"/>
    </row>
    <row r="115" spans="2:11" ht="15" customHeight="1">
      <c r="B115" s="279"/>
      <c r="C115" s="257" t="s">
        <v>57</v>
      </c>
      <c r="D115" s="257"/>
      <c r="E115" s="257"/>
      <c r="F115" s="278" t="s">
        <v>569</v>
      </c>
      <c r="G115" s="257"/>
      <c r="H115" s="257" t="s">
        <v>614</v>
      </c>
      <c r="I115" s="257" t="s">
        <v>615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4"/>
      <c r="D117" s="254"/>
      <c r="E117" s="254"/>
      <c r="F117" s="290"/>
      <c r="G117" s="254"/>
      <c r="H117" s="254"/>
      <c r="I117" s="254"/>
      <c r="J117" s="254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5" t="s">
        <v>616</v>
      </c>
      <c r="D120" s="245"/>
      <c r="E120" s="245"/>
      <c r="F120" s="245"/>
      <c r="G120" s="245"/>
      <c r="H120" s="245"/>
      <c r="I120" s="245"/>
      <c r="J120" s="245"/>
      <c r="K120" s="295"/>
    </row>
    <row r="121" spans="2:11" ht="17.25" customHeight="1">
      <c r="B121" s="296"/>
      <c r="C121" s="271" t="s">
        <v>563</v>
      </c>
      <c r="D121" s="271"/>
      <c r="E121" s="271"/>
      <c r="F121" s="271" t="s">
        <v>564</v>
      </c>
      <c r="G121" s="272"/>
      <c r="H121" s="271" t="s">
        <v>109</v>
      </c>
      <c r="I121" s="271" t="s">
        <v>57</v>
      </c>
      <c r="J121" s="271" t="s">
        <v>565</v>
      </c>
      <c r="K121" s="297"/>
    </row>
    <row r="122" spans="2:11" ht="17.25" customHeight="1">
      <c r="B122" s="296"/>
      <c r="C122" s="273" t="s">
        <v>566</v>
      </c>
      <c r="D122" s="273"/>
      <c r="E122" s="273"/>
      <c r="F122" s="274" t="s">
        <v>567</v>
      </c>
      <c r="G122" s="275"/>
      <c r="H122" s="273"/>
      <c r="I122" s="273"/>
      <c r="J122" s="273" t="s">
        <v>568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572</v>
      </c>
      <c r="D124" s="276"/>
      <c r="E124" s="276"/>
      <c r="F124" s="278" t="s">
        <v>569</v>
      </c>
      <c r="G124" s="257"/>
      <c r="H124" s="257" t="s">
        <v>608</v>
      </c>
      <c r="I124" s="257" t="s">
        <v>571</v>
      </c>
      <c r="J124" s="257">
        <v>120</v>
      </c>
      <c r="K124" s="300"/>
    </row>
    <row r="125" spans="2:11" ht="15" customHeight="1">
      <c r="B125" s="298"/>
      <c r="C125" s="257" t="s">
        <v>617</v>
      </c>
      <c r="D125" s="257"/>
      <c r="E125" s="257"/>
      <c r="F125" s="278" t="s">
        <v>569</v>
      </c>
      <c r="G125" s="257"/>
      <c r="H125" s="257" t="s">
        <v>618</v>
      </c>
      <c r="I125" s="257" t="s">
        <v>571</v>
      </c>
      <c r="J125" s="257" t="s">
        <v>619</v>
      </c>
      <c r="K125" s="300"/>
    </row>
    <row r="126" spans="2:11" ht="15" customHeight="1">
      <c r="B126" s="298"/>
      <c r="C126" s="257" t="s">
        <v>522</v>
      </c>
      <c r="D126" s="257"/>
      <c r="E126" s="257"/>
      <c r="F126" s="278" t="s">
        <v>569</v>
      </c>
      <c r="G126" s="257"/>
      <c r="H126" s="257" t="s">
        <v>620</v>
      </c>
      <c r="I126" s="257" t="s">
        <v>571</v>
      </c>
      <c r="J126" s="257" t="s">
        <v>619</v>
      </c>
      <c r="K126" s="300"/>
    </row>
    <row r="127" spans="2:11" ht="15" customHeight="1">
      <c r="B127" s="298"/>
      <c r="C127" s="257" t="s">
        <v>580</v>
      </c>
      <c r="D127" s="257"/>
      <c r="E127" s="257"/>
      <c r="F127" s="278" t="s">
        <v>575</v>
      </c>
      <c r="G127" s="257"/>
      <c r="H127" s="257" t="s">
        <v>581</v>
      </c>
      <c r="I127" s="257" t="s">
        <v>571</v>
      </c>
      <c r="J127" s="257">
        <v>15</v>
      </c>
      <c r="K127" s="300"/>
    </row>
    <row r="128" spans="2:11" ht="15" customHeight="1">
      <c r="B128" s="298"/>
      <c r="C128" s="280" t="s">
        <v>582</v>
      </c>
      <c r="D128" s="280"/>
      <c r="E128" s="280"/>
      <c r="F128" s="281" t="s">
        <v>575</v>
      </c>
      <c r="G128" s="280"/>
      <c r="H128" s="280" t="s">
        <v>583</v>
      </c>
      <c r="I128" s="280" t="s">
        <v>571</v>
      </c>
      <c r="J128" s="280">
        <v>15</v>
      </c>
      <c r="K128" s="300"/>
    </row>
    <row r="129" spans="2:11" ht="15" customHeight="1">
      <c r="B129" s="298"/>
      <c r="C129" s="280" t="s">
        <v>584</v>
      </c>
      <c r="D129" s="280"/>
      <c r="E129" s="280"/>
      <c r="F129" s="281" t="s">
        <v>575</v>
      </c>
      <c r="G129" s="280"/>
      <c r="H129" s="280" t="s">
        <v>585</v>
      </c>
      <c r="I129" s="280" t="s">
        <v>571</v>
      </c>
      <c r="J129" s="280">
        <v>20</v>
      </c>
      <c r="K129" s="300"/>
    </row>
    <row r="130" spans="2:11" ht="15" customHeight="1">
      <c r="B130" s="298"/>
      <c r="C130" s="280" t="s">
        <v>586</v>
      </c>
      <c r="D130" s="280"/>
      <c r="E130" s="280"/>
      <c r="F130" s="281" t="s">
        <v>575</v>
      </c>
      <c r="G130" s="280"/>
      <c r="H130" s="280" t="s">
        <v>587</v>
      </c>
      <c r="I130" s="280" t="s">
        <v>571</v>
      </c>
      <c r="J130" s="280">
        <v>20</v>
      </c>
      <c r="K130" s="300"/>
    </row>
    <row r="131" spans="2:11" ht="15" customHeight="1">
      <c r="B131" s="298"/>
      <c r="C131" s="257" t="s">
        <v>574</v>
      </c>
      <c r="D131" s="257"/>
      <c r="E131" s="257"/>
      <c r="F131" s="278" t="s">
        <v>575</v>
      </c>
      <c r="G131" s="257"/>
      <c r="H131" s="257" t="s">
        <v>608</v>
      </c>
      <c r="I131" s="257" t="s">
        <v>571</v>
      </c>
      <c r="J131" s="257">
        <v>50</v>
      </c>
      <c r="K131" s="300"/>
    </row>
    <row r="132" spans="2:11" ht="15" customHeight="1">
      <c r="B132" s="298"/>
      <c r="C132" s="257" t="s">
        <v>588</v>
      </c>
      <c r="D132" s="257"/>
      <c r="E132" s="257"/>
      <c r="F132" s="278" t="s">
        <v>575</v>
      </c>
      <c r="G132" s="257"/>
      <c r="H132" s="257" t="s">
        <v>608</v>
      </c>
      <c r="I132" s="257" t="s">
        <v>571</v>
      </c>
      <c r="J132" s="257">
        <v>50</v>
      </c>
      <c r="K132" s="300"/>
    </row>
    <row r="133" spans="2:11" ht="15" customHeight="1">
      <c r="B133" s="298"/>
      <c r="C133" s="257" t="s">
        <v>594</v>
      </c>
      <c r="D133" s="257"/>
      <c r="E133" s="257"/>
      <c r="F133" s="278" t="s">
        <v>575</v>
      </c>
      <c r="G133" s="257"/>
      <c r="H133" s="257" t="s">
        <v>608</v>
      </c>
      <c r="I133" s="257" t="s">
        <v>571</v>
      </c>
      <c r="J133" s="257">
        <v>50</v>
      </c>
      <c r="K133" s="300"/>
    </row>
    <row r="134" spans="2:11" ht="15" customHeight="1">
      <c r="B134" s="298"/>
      <c r="C134" s="257" t="s">
        <v>596</v>
      </c>
      <c r="D134" s="257"/>
      <c r="E134" s="257"/>
      <c r="F134" s="278" t="s">
        <v>575</v>
      </c>
      <c r="G134" s="257"/>
      <c r="H134" s="257" t="s">
        <v>608</v>
      </c>
      <c r="I134" s="257" t="s">
        <v>571</v>
      </c>
      <c r="J134" s="257">
        <v>50</v>
      </c>
      <c r="K134" s="300"/>
    </row>
    <row r="135" spans="2:11" ht="15" customHeight="1">
      <c r="B135" s="298"/>
      <c r="C135" s="257" t="s">
        <v>115</v>
      </c>
      <c r="D135" s="257"/>
      <c r="E135" s="257"/>
      <c r="F135" s="278" t="s">
        <v>575</v>
      </c>
      <c r="G135" s="257"/>
      <c r="H135" s="257" t="s">
        <v>621</v>
      </c>
      <c r="I135" s="257" t="s">
        <v>571</v>
      </c>
      <c r="J135" s="257">
        <v>255</v>
      </c>
      <c r="K135" s="300"/>
    </row>
    <row r="136" spans="2:11" ht="15" customHeight="1">
      <c r="B136" s="298"/>
      <c r="C136" s="257" t="s">
        <v>598</v>
      </c>
      <c r="D136" s="257"/>
      <c r="E136" s="257"/>
      <c r="F136" s="278" t="s">
        <v>569</v>
      </c>
      <c r="G136" s="257"/>
      <c r="H136" s="257" t="s">
        <v>622</v>
      </c>
      <c r="I136" s="257" t="s">
        <v>600</v>
      </c>
      <c r="J136" s="257"/>
      <c r="K136" s="300"/>
    </row>
    <row r="137" spans="2:11" ht="15" customHeight="1">
      <c r="B137" s="298"/>
      <c r="C137" s="257" t="s">
        <v>601</v>
      </c>
      <c r="D137" s="257"/>
      <c r="E137" s="257"/>
      <c r="F137" s="278" t="s">
        <v>569</v>
      </c>
      <c r="G137" s="257"/>
      <c r="H137" s="257" t="s">
        <v>623</v>
      </c>
      <c r="I137" s="257" t="s">
        <v>603</v>
      </c>
      <c r="J137" s="257"/>
      <c r="K137" s="300"/>
    </row>
    <row r="138" spans="2:11" ht="15" customHeight="1">
      <c r="B138" s="298"/>
      <c r="C138" s="257" t="s">
        <v>604</v>
      </c>
      <c r="D138" s="257"/>
      <c r="E138" s="257"/>
      <c r="F138" s="278" t="s">
        <v>569</v>
      </c>
      <c r="G138" s="257"/>
      <c r="H138" s="257" t="s">
        <v>604</v>
      </c>
      <c r="I138" s="257" t="s">
        <v>603</v>
      </c>
      <c r="J138" s="257"/>
      <c r="K138" s="300"/>
    </row>
    <row r="139" spans="2:11" ht="15" customHeight="1">
      <c r="B139" s="298"/>
      <c r="C139" s="257" t="s">
        <v>38</v>
      </c>
      <c r="D139" s="257"/>
      <c r="E139" s="257"/>
      <c r="F139" s="278" t="s">
        <v>569</v>
      </c>
      <c r="G139" s="257"/>
      <c r="H139" s="257" t="s">
        <v>624</v>
      </c>
      <c r="I139" s="257" t="s">
        <v>603</v>
      </c>
      <c r="J139" s="257"/>
      <c r="K139" s="300"/>
    </row>
    <row r="140" spans="2:11" ht="15" customHeight="1">
      <c r="B140" s="298"/>
      <c r="C140" s="257" t="s">
        <v>625</v>
      </c>
      <c r="D140" s="257"/>
      <c r="E140" s="257"/>
      <c r="F140" s="278" t="s">
        <v>569</v>
      </c>
      <c r="G140" s="257"/>
      <c r="H140" s="257" t="s">
        <v>626</v>
      </c>
      <c r="I140" s="257" t="s">
        <v>603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4"/>
      <c r="C142" s="254"/>
      <c r="D142" s="254"/>
      <c r="E142" s="254"/>
      <c r="F142" s="290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627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563</v>
      </c>
      <c r="D146" s="271"/>
      <c r="E146" s="271"/>
      <c r="F146" s="271" t="s">
        <v>564</v>
      </c>
      <c r="G146" s="272"/>
      <c r="H146" s="271" t="s">
        <v>109</v>
      </c>
      <c r="I146" s="271" t="s">
        <v>57</v>
      </c>
      <c r="J146" s="271" t="s">
        <v>565</v>
      </c>
      <c r="K146" s="270"/>
    </row>
    <row r="147" spans="2:11" ht="17.25" customHeight="1">
      <c r="B147" s="268"/>
      <c r="C147" s="273" t="s">
        <v>566</v>
      </c>
      <c r="D147" s="273"/>
      <c r="E147" s="273"/>
      <c r="F147" s="274" t="s">
        <v>567</v>
      </c>
      <c r="G147" s="275"/>
      <c r="H147" s="273"/>
      <c r="I147" s="273"/>
      <c r="J147" s="273" t="s">
        <v>568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572</v>
      </c>
      <c r="D149" s="257"/>
      <c r="E149" s="257"/>
      <c r="F149" s="305" t="s">
        <v>569</v>
      </c>
      <c r="G149" s="257"/>
      <c r="H149" s="304" t="s">
        <v>608</v>
      </c>
      <c r="I149" s="304" t="s">
        <v>571</v>
      </c>
      <c r="J149" s="304">
        <v>120</v>
      </c>
      <c r="K149" s="300"/>
    </row>
    <row r="150" spans="2:11" ht="15" customHeight="1">
      <c r="B150" s="279"/>
      <c r="C150" s="304" t="s">
        <v>617</v>
      </c>
      <c r="D150" s="257"/>
      <c r="E150" s="257"/>
      <c r="F150" s="305" t="s">
        <v>569</v>
      </c>
      <c r="G150" s="257"/>
      <c r="H150" s="304" t="s">
        <v>628</v>
      </c>
      <c r="I150" s="304" t="s">
        <v>571</v>
      </c>
      <c r="J150" s="304" t="s">
        <v>619</v>
      </c>
      <c r="K150" s="300"/>
    </row>
    <row r="151" spans="2:11" ht="15" customHeight="1">
      <c r="B151" s="279"/>
      <c r="C151" s="304" t="s">
        <v>522</v>
      </c>
      <c r="D151" s="257"/>
      <c r="E151" s="257"/>
      <c r="F151" s="305" t="s">
        <v>569</v>
      </c>
      <c r="G151" s="257"/>
      <c r="H151" s="304" t="s">
        <v>629</v>
      </c>
      <c r="I151" s="304" t="s">
        <v>571</v>
      </c>
      <c r="J151" s="304" t="s">
        <v>619</v>
      </c>
      <c r="K151" s="300"/>
    </row>
    <row r="152" spans="2:11" ht="15" customHeight="1">
      <c r="B152" s="279"/>
      <c r="C152" s="304" t="s">
        <v>574</v>
      </c>
      <c r="D152" s="257"/>
      <c r="E152" s="257"/>
      <c r="F152" s="305" t="s">
        <v>575</v>
      </c>
      <c r="G152" s="257"/>
      <c r="H152" s="304" t="s">
        <v>608</v>
      </c>
      <c r="I152" s="304" t="s">
        <v>571</v>
      </c>
      <c r="J152" s="304">
        <v>50</v>
      </c>
      <c r="K152" s="300"/>
    </row>
    <row r="153" spans="2:11" ht="15" customHeight="1">
      <c r="B153" s="279"/>
      <c r="C153" s="304" t="s">
        <v>577</v>
      </c>
      <c r="D153" s="257"/>
      <c r="E153" s="257"/>
      <c r="F153" s="305" t="s">
        <v>569</v>
      </c>
      <c r="G153" s="257"/>
      <c r="H153" s="304" t="s">
        <v>608</v>
      </c>
      <c r="I153" s="304" t="s">
        <v>579</v>
      </c>
      <c r="J153" s="304"/>
      <c r="K153" s="300"/>
    </row>
    <row r="154" spans="2:11" ht="15" customHeight="1">
      <c r="B154" s="279"/>
      <c r="C154" s="304" t="s">
        <v>588</v>
      </c>
      <c r="D154" s="257"/>
      <c r="E154" s="257"/>
      <c r="F154" s="305" t="s">
        <v>575</v>
      </c>
      <c r="G154" s="257"/>
      <c r="H154" s="304" t="s">
        <v>608</v>
      </c>
      <c r="I154" s="304" t="s">
        <v>571</v>
      </c>
      <c r="J154" s="304">
        <v>50</v>
      </c>
      <c r="K154" s="300"/>
    </row>
    <row r="155" spans="2:11" ht="15" customHeight="1">
      <c r="B155" s="279"/>
      <c r="C155" s="304" t="s">
        <v>596</v>
      </c>
      <c r="D155" s="257"/>
      <c r="E155" s="257"/>
      <c r="F155" s="305" t="s">
        <v>575</v>
      </c>
      <c r="G155" s="257"/>
      <c r="H155" s="304" t="s">
        <v>608</v>
      </c>
      <c r="I155" s="304" t="s">
        <v>571</v>
      </c>
      <c r="J155" s="304">
        <v>50</v>
      </c>
      <c r="K155" s="300"/>
    </row>
    <row r="156" spans="2:11" ht="15" customHeight="1">
      <c r="B156" s="279"/>
      <c r="C156" s="304" t="s">
        <v>594</v>
      </c>
      <c r="D156" s="257"/>
      <c r="E156" s="257"/>
      <c r="F156" s="305" t="s">
        <v>575</v>
      </c>
      <c r="G156" s="257"/>
      <c r="H156" s="304" t="s">
        <v>608</v>
      </c>
      <c r="I156" s="304" t="s">
        <v>571</v>
      </c>
      <c r="J156" s="304">
        <v>50</v>
      </c>
      <c r="K156" s="300"/>
    </row>
    <row r="157" spans="2:11" ht="15" customHeight="1">
      <c r="B157" s="279"/>
      <c r="C157" s="304" t="s">
        <v>85</v>
      </c>
      <c r="D157" s="257"/>
      <c r="E157" s="257"/>
      <c r="F157" s="305" t="s">
        <v>569</v>
      </c>
      <c r="G157" s="257"/>
      <c r="H157" s="304" t="s">
        <v>630</v>
      </c>
      <c r="I157" s="304" t="s">
        <v>571</v>
      </c>
      <c r="J157" s="304" t="s">
        <v>631</v>
      </c>
      <c r="K157" s="300"/>
    </row>
    <row r="158" spans="2:11" ht="15" customHeight="1">
      <c r="B158" s="279"/>
      <c r="C158" s="304" t="s">
        <v>632</v>
      </c>
      <c r="D158" s="257"/>
      <c r="E158" s="257"/>
      <c r="F158" s="305" t="s">
        <v>569</v>
      </c>
      <c r="G158" s="257"/>
      <c r="H158" s="304" t="s">
        <v>633</v>
      </c>
      <c r="I158" s="304" t="s">
        <v>603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4"/>
      <c r="C160" s="257"/>
      <c r="D160" s="257"/>
      <c r="E160" s="257"/>
      <c r="F160" s="278"/>
      <c r="G160" s="257"/>
      <c r="H160" s="257"/>
      <c r="I160" s="257"/>
      <c r="J160" s="257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245" t="s">
        <v>634</v>
      </c>
      <c r="D163" s="245"/>
      <c r="E163" s="245"/>
      <c r="F163" s="245"/>
      <c r="G163" s="245"/>
      <c r="H163" s="245"/>
      <c r="I163" s="245"/>
      <c r="J163" s="245"/>
      <c r="K163" s="246"/>
    </row>
    <row r="164" spans="2:11" ht="17.25" customHeight="1">
      <c r="B164" s="244"/>
      <c r="C164" s="271" t="s">
        <v>563</v>
      </c>
      <c r="D164" s="271"/>
      <c r="E164" s="271"/>
      <c r="F164" s="271" t="s">
        <v>564</v>
      </c>
      <c r="G164" s="308"/>
      <c r="H164" s="309" t="s">
        <v>109</v>
      </c>
      <c r="I164" s="309" t="s">
        <v>57</v>
      </c>
      <c r="J164" s="271" t="s">
        <v>565</v>
      </c>
      <c r="K164" s="246"/>
    </row>
    <row r="165" spans="2:11" ht="17.25" customHeight="1">
      <c r="B165" s="248"/>
      <c r="C165" s="273" t="s">
        <v>566</v>
      </c>
      <c r="D165" s="273"/>
      <c r="E165" s="273"/>
      <c r="F165" s="274" t="s">
        <v>567</v>
      </c>
      <c r="G165" s="310"/>
      <c r="H165" s="311"/>
      <c r="I165" s="311"/>
      <c r="J165" s="273" t="s">
        <v>568</v>
      </c>
      <c r="K165" s="250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572</v>
      </c>
      <c r="D167" s="257"/>
      <c r="E167" s="257"/>
      <c r="F167" s="278" t="s">
        <v>569</v>
      </c>
      <c r="G167" s="257"/>
      <c r="H167" s="257" t="s">
        <v>608</v>
      </c>
      <c r="I167" s="257" t="s">
        <v>571</v>
      </c>
      <c r="J167" s="257">
        <v>120</v>
      </c>
      <c r="K167" s="300"/>
    </row>
    <row r="168" spans="2:11" ht="15" customHeight="1">
      <c r="B168" s="279"/>
      <c r="C168" s="257" t="s">
        <v>617</v>
      </c>
      <c r="D168" s="257"/>
      <c r="E168" s="257"/>
      <c r="F168" s="278" t="s">
        <v>569</v>
      </c>
      <c r="G168" s="257"/>
      <c r="H168" s="257" t="s">
        <v>618</v>
      </c>
      <c r="I168" s="257" t="s">
        <v>571</v>
      </c>
      <c r="J168" s="257" t="s">
        <v>619</v>
      </c>
      <c r="K168" s="300"/>
    </row>
    <row r="169" spans="2:11" ht="15" customHeight="1">
      <c r="B169" s="279"/>
      <c r="C169" s="257" t="s">
        <v>522</v>
      </c>
      <c r="D169" s="257"/>
      <c r="E169" s="257"/>
      <c r="F169" s="278" t="s">
        <v>569</v>
      </c>
      <c r="G169" s="257"/>
      <c r="H169" s="257" t="s">
        <v>635</v>
      </c>
      <c r="I169" s="257" t="s">
        <v>571</v>
      </c>
      <c r="J169" s="257" t="s">
        <v>619</v>
      </c>
      <c r="K169" s="300"/>
    </row>
    <row r="170" spans="2:11" ht="15" customHeight="1">
      <c r="B170" s="279"/>
      <c r="C170" s="257" t="s">
        <v>574</v>
      </c>
      <c r="D170" s="257"/>
      <c r="E170" s="257"/>
      <c r="F170" s="278" t="s">
        <v>575</v>
      </c>
      <c r="G170" s="257"/>
      <c r="H170" s="257" t="s">
        <v>635</v>
      </c>
      <c r="I170" s="257" t="s">
        <v>571</v>
      </c>
      <c r="J170" s="257">
        <v>50</v>
      </c>
      <c r="K170" s="300"/>
    </row>
    <row r="171" spans="2:11" ht="15" customHeight="1">
      <c r="B171" s="279"/>
      <c r="C171" s="257" t="s">
        <v>577</v>
      </c>
      <c r="D171" s="257"/>
      <c r="E171" s="257"/>
      <c r="F171" s="278" t="s">
        <v>569</v>
      </c>
      <c r="G171" s="257"/>
      <c r="H171" s="257" t="s">
        <v>635</v>
      </c>
      <c r="I171" s="257" t="s">
        <v>579</v>
      </c>
      <c r="J171" s="257"/>
      <c r="K171" s="300"/>
    </row>
    <row r="172" spans="2:11" ht="15" customHeight="1">
      <c r="B172" s="279"/>
      <c r="C172" s="257" t="s">
        <v>588</v>
      </c>
      <c r="D172" s="257"/>
      <c r="E172" s="257"/>
      <c r="F172" s="278" t="s">
        <v>575</v>
      </c>
      <c r="G172" s="257"/>
      <c r="H172" s="257" t="s">
        <v>635</v>
      </c>
      <c r="I172" s="257" t="s">
        <v>571</v>
      </c>
      <c r="J172" s="257">
        <v>50</v>
      </c>
      <c r="K172" s="300"/>
    </row>
    <row r="173" spans="2:11" ht="15" customHeight="1">
      <c r="B173" s="279"/>
      <c r="C173" s="257" t="s">
        <v>596</v>
      </c>
      <c r="D173" s="257"/>
      <c r="E173" s="257"/>
      <c r="F173" s="278" t="s">
        <v>575</v>
      </c>
      <c r="G173" s="257"/>
      <c r="H173" s="257" t="s">
        <v>635</v>
      </c>
      <c r="I173" s="257" t="s">
        <v>571</v>
      </c>
      <c r="J173" s="257">
        <v>50</v>
      </c>
      <c r="K173" s="300"/>
    </row>
    <row r="174" spans="2:11" ht="15" customHeight="1">
      <c r="B174" s="279"/>
      <c r="C174" s="257" t="s">
        <v>594</v>
      </c>
      <c r="D174" s="257"/>
      <c r="E174" s="257"/>
      <c r="F174" s="278" t="s">
        <v>575</v>
      </c>
      <c r="G174" s="257"/>
      <c r="H174" s="257" t="s">
        <v>635</v>
      </c>
      <c r="I174" s="257" t="s">
        <v>571</v>
      </c>
      <c r="J174" s="257">
        <v>50</v>
      </c>
      <c r="K174" s="300"/>
    </row>
    <row r="175" spans="2:11" ht="15" customHeight="1">
      <c r="B175" s="279"/>
      <c r="C175" s="257" t="s">
        <v>108</v>
      </c>
      <c r="D175" s="257"/>
      <c r="E175" s="257"/>
      <c r="F175" s="278" t="s">
        <v>569</v>
      </c>
      <c r="G175" s="257"/>
      <c r="H175" s="257" t="s">
        <v>636</v>
      </c>
      <c r="I175" s="257" t="s">
        <v>637</v>
      </c>
      <c r="J175" s="257"/>
      <c r="K175" s="300"/>
    </row>
    <row r="176" spans="2:11" ht="15" customHeight="1">
      <c r="B176" s="279"/>
      <c r="C176" s="257" t="s">
        <v>57</v>
      </c>
      <c r="D176" s="257"/>
      <c r="E176" s="257"/>
      <c r="F176" s="278" t="s">
        <v>569</v>
      </c>
      <c r="G176" s="257"/>
      <c r="H176" s="257" t="s">
        <v>638</v>
      </c>
      <c r="I176" s="257" t="s">
        <v>639</v>
      </c>
      <c r="J176" s="257">
        <v>1</v>
      </c>
      <c r="K176" s="300"/>
    </row>
    <row r="177" spans="2:11" ht="15" customHeight="1">
      <c r="B177" s="279"/>
      <c r="C177" s="257" t="s">
        <v>53</v>
      </c>
      <c r="D177" s="257"/>
      <c r="E177" s="257"/>
      <c r="F177" s="278" t="s">
        <v>569</v>
      </c>
      <c r="G177" s="257"/>
      <c r="H177" s="257" t="s">
        <v>640</v>
      </c>
      <c r="I177" s="257" t="s">
        <v>571</v>
      </c>
      <c r="J177" s="257">
        <v>20</v>
      </c>
      <c r="K177" s="300"/>
    </row>
    <row r="178" spans="2:11" ht="15" customHeight="1">
      <c r="B178" s="279"/>
      <c r="C178" s="257" t="s">
        <v>109</v>
      </c>
      <c r="D178" s="257"/>
      <c r="E178" s="257"/>
      <c r="F178" s="278" t="s">
        <v>569</v>
      </c>
      <c r="G178" s="257"/>
      <c r="H178" s="257" t="s">
        <v>641</v>
      </c>
      <c r="I178" s="257" t="s">
        <v>571</v>
      </c>
      <c r="J178" s="257">
        <v>255</v>
      </c>
      <c r="K178" s="300"/>
    </row>
    <row r="179" spans="2:11" ht="15" customHeight="1">
      <c r="B179" s="279"/>
      <c r="C179" s="257" t="s">
        <v>110</v>
      </c>
      <c r="D179" s="257"/>
      <c r="E179" s="257"/>
      <c r="F179" s="278" t="s">
        <v>569</v>
      </c>
      <c r="G179" s="257"/>
      <c r="H179" s="257" t="s">
        <v>534</v>
      </c>
      <c r="I179" s="257" t="s">
        <v>571</v>
      </c>
      <c r="J179" s="257">
        <v>10</v>
      </c>
      <c r="K179" s="300"/>
    </row>
    <row r="180" spans="2:11" ht="15" customHeight="1">
      <c r="B180" s="279"/>
      <c r="C180" s="257" t="s">
        <v>111</v>
      </c>
      <c r="D180" s="257"/>
      <c r="E180" s="257"/>
      <c r="F180" s="278" t="s">
        <v>569</v>
      </c>
      <c r="G180" s="257"/>
      <c r="H180" s="257" t="s">
        <v>642</v>
      </c>
      <c r="I180" s="257" t="s">
        <v>603</v>
      </c>
      <c r="J180" s="257"/>
      <c r="K180" s="300"/>
    </row>
    <row r="181" spans="2:11" ht="15" customHeight="1">
      <c r="B181" s="279"/>
      <c r="C181" s="257" t="s">
        <v>643</v>
      </c>
      <c r="D181" s="257"/>
      <c r="E181" s="257"/>
      <c r="F181" s="278" t="s">
        <v>569</v>
      </c>
      <c r="G181" s="257"/>
      <c r="H181" s="257" t="s">
        <v>644</v>
      </c>
      <c r="I181" s="257" t="s">
        <v>603</v>
      </c>
      <c r="J181" s="257"/>
      <c r="K181" s="300"/>
    </row>
    <row r="182" spans="2:11" ht="15" customHeight="1">
      <c r="B182" s="279"/>
      <c r="C182" s="257" t="s">
        <v>632</v>
      </c>
      <c r="D182" s="257"/>
      <c r="E182" s="257"/>
      <c r="F182" s="278" t="s">
        <v>569</v>
      </c>
      <c r="G182" s="257"/>
      <c r="H182" s="257" t="s">
        <v>645</v>
      </c>
      <c r="I182" s="257" t="s">
        <v>603</v>
      </c>
      <c r="J182" s="257"/>
      <c r="K182" s="300"/>
    </row>
    <row r="183" spans="2:11" ht="15" customHeight="1">
      <c r="B183" s="279"/>
      <c r="C183" s="257" t="s">
        <v>114</v>
      </c>
      <c r="D183" s="257"/>
      <c r="E183" s="257"/>
      <c r="F183" s="278" t="s">
        <v>575</v>
      </c>
      <c r="G183" s="257"/>
      <c r="H183" s="257" t="s">
        <v>646</v>
      </c>
      <c r="I183" s="257" t="s">
        <v>571</v>
      </c>
      <c r="J183" s="257">
        <v>50</v>
      </c>
      <c r="K183" s="300"/>
    </row>
    <row r="184" spans="2:11" ht="15" customHeight="1">
      <c r="B184" s="306"/>
      <c r="C184" s="288"/>
      <c r="D184" s="288"/>
      <c r="E184" s="288"/>
      <c r="F184" s="288"/>
      <c r="G184" s="288"/>
      <c r="H184" s="288"/>
      <c r="I184" s="288"/>
      <c r="J184" s="288"/>
      <c r="K184" s="307"/>
    </row>
    <row r="185" spans="2:11" ht="18.75" customHeight="1">
      <c r="B185" s="254"/>
      <c r="C185" s="257"/>
      <c r="D185" s="257"/>
      <c r="E185" s="257"/>
      <c r="F185" s="278"/>
      <c r="G185" s="257"/>
      <c r="H185" s="257"/>
      <c r="I185" s="257"/>
      <c r="J185" s="257"/>
      <c r="K185" s="254"/>
    </row>
    <row r="186" spans="2:11" ht="18.75" customHeight="1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2:11" ht="13.5">
      <c r="B187" s="241"/>
      <c r="C187" s="242"/>
      <c r="D187" s="242"/>
      <c r="E187" s="242"/>
      <c r="F187" s="242"/>
      <c r="G187" s="242"/>
      <c r="H187" s="242"/>
      <c r="I187" s="242"/>
      <c r="J187" s="242"/>
      <c r="K187" s="243"/>
    </row>
    <row r="188" spans="2:11" ht="21">
      <c r="B188" s="244"/>
      <c r="C188" s="245" t="s">
        <v>647</v>
      </c>
      <c r="D188" s="245"/>
      <c r="E188" s="245"/>
      <c r="F188" s="245"/>
      <c r="G188" s="245"/>
      <c r="H188" s="245"/>
      <c r="I188" s="245"/>
      <c r="J188" s="245"/>
      <c r="K188" s="246"/>
    </row>
    <row r="189" spans="2:11" ht="25.5" customHeight="1">
      <c r="B189" s="244"/>
      <c r="C189" s="312" t="s">
        <v>648</v>
      </c>
      <c r="D189" s="312"/>
      <c r="E189" s="312"/>
      <c r="F189" s="312" t="s">
        <v>649</v>
      </c>
      <c r="G189" s="313"/>
      <c r="H189" s="314" t="s">
        <v>650</v>
      </c>
      <c r="I189" s="314"/>
      <c r="J189" s="314"/>
      <c r="K189" s="246"/>
    </row>
    <row r="190" spans="2:11" ht="5.25" customHeight="1">
      <c r="B190" s="279"/>
      <c r="C190" s="276"/>
      <c r="D190" s="276"/>
      <c r="E190" s="276"/>
      <c r="F190" s="276"/>
      <c r="G190" s="257"/>
      <c r="H190" s="276"/>
      <c r="I190" s="276"/>
      <c r="J190" s="276"/>
      <c r="K190" s="300"/>
    </row>
    <row r="191" spans="2:11" ht="15" customHeight="1">
      <c r="B191" s="279"/>
      <c r="C191" s="257" t="s">
        <v>651</v>
      </c>
      <c r="D191" s="257"/>
      <c r="E191" s="257"/>
      <c r="F191" s="278" t="s">
        <v>43</v>
      </c>
      <c r="G191" s="257"/>
      <c r="H191" s="315" t="s">
        <v>652</v>
      </c>
      <c r="I191" s="315"/>
      <c r="J191" s="315"/>
      <c r="K191" s="300"/>
    </row>
    <row r="192" spans="2:11" ht="15" customHeight="1">
      <c r="B192" s="279"/>
      <c r="C192" s="285"/>
      <c r="D192" s="257"/>
      <c r="E192" s="257"/>
      <c r="F192" s="278" t="s">
        <v>44</v>
      </c>
      <c r="G192" s="257"/>
      <c r="H192" s="315" t="s">
        <v>653</v>
      </c>
      <c r="I192" s="315"/>
      <c r="J192" s="315"/>
      <c r="K192" s="300"/>
    </row>
    <row r="193" spans="2:11" ht="15" customHeight="1">
      <c r="B193" s="279"/>
      <c r="C193" s="285"/>
      <c r="D193" s="257"/>
      <c r="E193" s="257"/>
      <c r="F193" s="278" t="s">
        <v>47</v>
      </c>
      <c r="G193" s="257"/>
      <c r="H193" s="315" t="s">
        <v>654</v>
      </c>
      <c r="I193" s="315"/>
      <c r="J193" s="315"/>
      <c r="K193" s="300"/>
    </row>
    <row r="194" spans="2:11" ht="15" customHeight="1">
      <c r="B194" s="279"/>
      <c r="C194" s="257"/>
      <c r="D194" s="257"/>
      <c r="E194" s="257"/>
      <c r="F194" s="278" t="s">
        <v>45</v>
      </c>
      <c r="G194" s="257"/>
      <c r="H194" s="315" t="s">
        <v>655</v>
      </c>
      <c r="I194" s="315"/>
      <c r="J194" s="315"/>
      <c r="K194" s="300"/>
    </row>
    <row r="195" spans="2:11" ht="15" customHeight="1">
      <c r="B195" s="279"/>
      <c r="C195" s="257"/>
      <c r="D195" s="257"/>
      <c r="E195" s="257"/>
      <c r="F195" s="278" t="s">
        <v>46</v>
      </c>
      <c r="G195" s="257"/>
      <c r="H195" s="315" t="s">
        <v>656</v>
      </c>
      <c r="I195" s="315"/>
      <c r="J195" s="315"/>
      <c r="K195" s="300"/>
    </row>
    <row r="196" spans="2:11" ht="15" customHeight="1">
      <c r="B196" s="279"/>
      <c r="C196" s="257"/>
      <c r="D196" s="257"/>
      <c r="E196" s="257"/>
      <c r="F196" s="278"/>
      <c r="G196" s="257"/>
      <c r="H196" s="257"/>
      <c r="I196" s="257"/>
      <c r="J196" s="257"/>
      <c r="K196" s="300"/>
    </row>
    <row r="197" spans="2:11" ht="15" customHeight="1">
      <c r="B197" s="279"/>
      <c r="C197" s="257" t="s">
        <v>615</v>
      </c>
      <c r="D197" s="257"/>
      <c r="E197" s="257"/>
      <c r="F197" s="278" t="s">
        <v>77</v>
      </c>
      <c r="G197" s="257"/>
      <c r="H197" s="315" t="s">
        <v>657</v>
      </c>
      <c r="I197" s="315"/>
      <c r="J197" s="315"/>
      <c r="K197" s="300"/>
    </row>
    <row r="198" spans="2:11" ht="15" customHeight="1">
      <c r="B198" s="279"/>
      <c r="C198" s="285"/>
      <c r="D198" s="257"/>
      <c r="E198" s="257"/>
      <c r="F198" s="278" t="s">
        <v>516</v>
      </c>
      <c r="G198" s="257"/>
      <c r="H198" s="315" t="s">
        <v>517</v>
      </c>
      <c r="I198" s="315"/>
      <c r="J198" s="315"/>
      <c r="K198" s="300"/>
    </row>
    <row r="199" spans="2:11" ht="15" customHeight="1">
      <c r="B199" s="279"/>
      <c r="C199" s="257"/>
      <c r="D199" s="257"/>
      <c r="E199" s="257"/>
      <c r="F199" s="278" t="s">
        <v>514</v>
      </c>
      <c r="G199" s="257"/>
      <c r="H199" s="315" t="s">
        <v>658</v>
      </c>
      <c r="I199" s="315"/>
      <c r="J199" s="315"/>
      <c r="K199" s="300"/>
    </row>
    <row r="200" spans="2:11" ht="15" customHeight="1">
      <c r="B200" s="316"/>
      <c r="C200" s="285"/>
      <c r="D200" s="285"/>
      <c r="E200" s="285"/>
      <c r="F200" s="278" t="s">
        <v>518</v>
      </c>
      <c r="G200" s="263"/>
      <c r="H200" s="317" t="s">
        <v>519</v>
      </c>
      <c r="I200" s="317"/>
      <c r="J200" s="317"/>
      <c r="K200" s="318"/>
    </row>
    <row r="201" spans="2:11" ht="15" customHeight="1">
      <c r="B201" s="316"/>
      <c r="C201" s="285"/>
      <c r="D201" s="285"/>
      <c r="E201" s="285"/>
      <c r="F201" s="278" t="s">
        <v>520</v>
      </c>
      <c r="G201" s="263"/>
      <c r="H201" s="317" t="s">
        <v>659</v>
      </c>
      <c r="I201" s="317"/>
      <c r="J201" s="317"/>
      <c r="K201" s="318"/>
    </row>
    <row r="202" spans="2:11" ht="15" customHeight="1">
      <c r="B202" s="316"/>
      <c r="C202" s="285"/>
      <c r="D202" s="285"/>
      <c r="E202" s="285"/>
      <c r="F202" s="319"/>
      <c r="G202" s="263"/>
      <c r="H202" s="320"/>
      <c r="I202" s="320"/>
      <c r="J202" s="320"/>
      <c r="K202" s="318"/>
    </row>
    <row r="203" spans="2:11" ht="15" customHeight="1">
      <c r="B203" s="316"/>
      <c r="C203" s="257" t="s">
        <v>639</v>
      </c>
      <c r="D203" s="285"/>
      <c r="E203" s="285"/>
      <c r="F203" s="278">
        <v>1</v>
      </c>
      <c r="G203" s="263"/>
      <c r="H203" s="317" t="s">
        <v>660</v>
      </c>
      <c r="I203" s="317"/>
      <c r="J203" s="317"/>
      <c r="K203" s="318"/>
    </row>
    <row r="204" spans="2:11" ht="15" customHeight="1">
      <c r="B204" s="316"/>
      <c r="C204" s="285"/>
      <c r="D204" s="285"/>
      <c r="E204" s="285"/>
      <c r="F204" s="278">
        <v>2</v>
      </c>
      <c r="G204" s="263"/>
      <c r="H204" s="317" t="s">
        <v>661</v>
      </c>
      <c r="I204" s="317"/>
      <c r="J204" s="317"/>
      <c r="K204" s="318"/>
    </row>
    <row r="205" spans="2:11" ht="15" customHeight="1">
      <c r="B205" s="316"/>
      <c r="C205" s="285"/>
      <c r="D205" s="285"/>
      <c r="E205" s="285"/>
      <c r="F205" s="278">
        <v>3</v>
      </c>
      <c r="G205" s="263"/>
      <c r="H205" s="317" t="s">
        <v>662</v>
      </c>
      <c r="I205" s="317"/>
      <c r="J205" s="317"/>
      <c r="K205" s="318"/>
    </row>
    <row r="206" spans="2:11" ht="15" customHeight="1">
      <c r="B206" s="316"/>
      <c r="C206" s="285"/>
      <c r="D206" s="285"/>
      <c r="E206" s="285"/>
      <c r="F206" s="278">
        <v>4</v>
      </c>
      <c r="G206" s="263"/>
      <c r="H206" s="317" t="s">
        <v>663</v>
      </c>
      <c r="I206" s="317"/>
      <c r="J206" s="317"/>
      <c r="K206" s="318"/>
    </row>
    <row r="207" spans="2:11" ht="12.75" customHeight="1">
      <c r="B207" s="321"/>
      <c r="C207" s="322"/>
      <c r="D207" s="322"/>
      <c r="E207" s="322"/>
      <c r="F207" s="322"/>
      <c r="G207" s="322"/>
      <c r="H207" s="322"/>
      <c r="I207" s="322"/>
      <c r="J207" s="322"/>
      <c r="K207" s="323"/>
    </row>
  </sheetData>
  <sheetProtection/>
  <mergeCells count="77">
    <mergeCell ref="H199:J199"/>
    <mergeCell ref="H194:J194"/>
    <mergeCell ref="H192:J192"/>
    <mergeCell ref="H203:J203"/>
    <mergeCell ref="H200:J200"/>
    <mergeCell ref="H198:J198"/>
    <mergeCell ref="H197:J197"/>
    <mergeCell ref="H195:J195"/>
    <mergeCell ref="H193:J193"/>
    <mergeCell ref="H205:J205"/>
    <mergeCell ref="H206:J206"/>
    <mergeCell ref="H204:J204"/>
    <mergeCell ref="H201:J201"/>
    <mergeCell ref="H189:J189"/>
    <mergeCell ref="C163:J163"/>
    <mergeCell ref="C120:J120"/>
    <mergeCell ref="C145:J145"/>
    <mergeCell ref="C188:J188"/>
    <mergeCell ref="H191:J191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Durdíková</cp:lastModifiedBy>
  <dcterms:modified xsi:type="dcterms:W3CDTF">2015-05-07T13:19:07Z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